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la\Downloads\"/>
    </mc:Choice>
  </mc:AlternateContent>
  <xr:revisionPtr revIDLastSave="0" documentId="13_ncr:1_{81AE622C-F330-4477-91D1-0A02ACEA95CA}" xr6:coauthVersionLast="47" xr6:coauthVersionMax="47" xr10:uidLastSave="{00000000-0000-0000-0000-000000000000}"/>
  <bookViews>
    <workbookView xWindow="-120" yWindow="-120" windowWidth="29040" windowHeight="15840" xr2:uid="{5116B07B-1D55-4EA8-A08C-82F979B11D8D}"/>
  </bookViews>
  <sheets>
    <sheet name="Schedule" sheetId="1" r:id="rId1"/>
    <sheet name="Team Summary" sheetId="2" r:id="rId2"/>
  </sheets>
  <definedNames>
    <definedName name="pGameTime" localSheetId="0">Schedule!#REF!</definedName>
    <definedName name="pGameTime">#REF!</definedName>
    <definedName name="pOffset" localSheetId="0">Schedule!#REF!</definedName>
    <definedName name="pOffset">#REF!</definedName>
    <definedName name="Tilskurepladser_i_Spektr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" i="2" l="1"/>
  <c r="Z9" i="2"/>
  <c r="Z14" i="2" s="1"/>
  <c r="Z10" i="2"/>
  <c r="Z11" i="2"/>
  <c r="Z12" i="2"/>
  <c r="Z8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V8" i="2"/>
  <c r="B8" i="2"/>
  <c r="B7" i="2"/>
  <c r="B6" i="2"/>
  <c r="B5" i="2"/>
  <c r="B4" i="2"/>
  <c r="V3" i="2"/>
  <c r="B3" i="2"/>
  <c r="AL30" i="1"/>
  <c r="AE30" i="1"/>
  <c r="Y30" i="1"/>
  <c r="AF30" i="1" s="1"/>
  <c r="V30" i="1"/>
  <c r="O30" i="1"/>
  <c r="I30" i="1"/>
  <c r="P30" i="1" s="1"/>
  <c r="AL29" i="1"/>
  <c r="AE29" i="1"/>
  <c r="Y29" i="1"/>
  <c r="AF29" i="1" s="1"/>
  <c r="V29" i="1"/>
  <c r="P29" i="1"/>
  <c r="O29" i="1"/>
  <c r="I29" i="1"/>
  <c r="AL28" i="1"/>
  <c r="AE28" i="1"/>
  <c r="Y28" i="1"/>
  <c r="AM28" i="1" s="1"/>
  <c r="V28" i="1"/>
  <c r="P28" i="1"/>
  <c r="O28" i="1"/>
  <c r="I28" i="1"/>
  <c r="W28" i="1" s="1"/>
  <c r="AL26" i="1"/>
  <c r="AE26" i="1"/>
  <c r="Y26" i="1"/>
  <c r="AM26" i="1" s="1"/>
  <c r="V26" i="1"/>
  <c r="O26" i="1"/>
  <c r="I26" i="1"/>
  <c r="AL25" i="1"/>
  <c r="AE25" i="1"/>
  <c r="Y25" i="1"/>
  <c r="V25" i="1"/>
  <c r="O25" i="1"/>
  <c r="I25" i="1"/>
  <c r="P25" i="1" s="1"/>
  <c r="AL22" i="1"/>
  <c r="AE22" i="1"/>
  <c r="Y22" i="1"/>
  <c r="AF22" i="1" s="1"/>
  <c r="V22" i="1"/>
  <c r="P22" i="1"/>
  <c r="O22" i="1"/>
  <c r="I22" i="1"/>
  <c r="AL21" i="1"/>
  <c r="AE21" i="1"/>
  <c r="Y21" i="1"/>
  <c r="AM21" i="1" s="1"/>
  <c r="V21" i="1"/>
  <c r="P21" i="1"/>
  <c r="O21" i="1"/>
  <c r="I21" i="1"/>
  <c r="W21" i="1" s="1"/>
  <c r="AL20" i="1"/>
  <c r="AE20" i="1"/>
  <c r="Y20" i="1"/>
  <c r="AM20" i="1" s="1"/>
  <c r="V20" i="1"/>
  <c r="O20" i="1"/>
  <c r="I20" i="1"/>
  <c r="AL18" i="1"/>
  <c r="AE18" i="1"/>
  <c r="Y18" i="1"/>
  <c r="V18" i="1"/>
  <c r="O18" i="1"/>
  <c r="I18" i="1"/>
  <c r="P18" i="1" s="1"/>
  <c r="AL17" i="1"/>
  <c r="AE17" i="1"/>
  <c r="Y17" i="1"/>
  <c r="AF17" i="1" s="1"/>
  <c r="V17" i="1"/>
  <c r="P17" i="1"/>
  <c r="O17" i="1"/>
  <c r="I17" i="1"/>
  <c r="AL14" i="1"/>
  <c r="AE14" i="1"/>
  <c r="Y14" i="1"/>
  <c r="AM14" i="1" s="1"/>
  <c r="V14" i="1"/>
  <c r="O14" i="1"/>
  <c r="I14" i="1"/>
  <c r="P14" i="1" s="1"/>
  <c r="AL13" i="1"/>
  <c r="AE13" i="1"/>
  <c r="Y13" i="1"/>
  <c r="AM13" i="1" s="1"/>
  <c r="V13" i="1"/>
  <c r="O13" i="1"/>
  <c r="I13" i="1"/>
  <c r="AL12" i="1"/>
  <c r="AE12" i="1"/>
  <c r="Y12" i="1"/>
  <c r="V12" i="1"/>
  <c r="O12" i="1"/>
  <c r="I12" i="1"/>
  <c r="AL10" i="1"/>
  <c r="AE10" i="1"/>
  <c r="Y10" i="1"/>
  <c r="AF10" i="1" s="1"/>
  <c r="V10" i="1"/>
  <c r="O10" i="1"/>
  <c r="I10" i="1"/>
  <c r="P10" i="1" s="1"/>
  <c r="AL9" i="1"/>
  <c r="AE9" i="1"/>
  <c r="Y9" i="1"/>
  <c r="AF9" i="1" s="1"/>
  <c r="V9" i="1"/>
  <c r="O9" i="1"/>
  <c r="I9" i="1"/>
  <c r="W9" i="1" s="1"/>
  <c r="AL6" i="1"/>
  <c r="AE6" i="1"/>
  <c r="Y6" i="1"/>
  <c r="AM6" i="1" s="1"/>
  <c r="V6" i="1"/>
  <c r="O6" i="1"/>
  <c r="I6" i="1"/>
  <c r="AL5" i="1"/>
  <c r="AE5" i="1"/>
  <c r="Y5" i="1"/>
  <c r="V5" i="1"/>
  <c r="O5" i="1"/>
  <c r="I5" i="1"/>
  <c r="P5" i="1" s="1"/>
  <c r="AF28" i="1" l="1"/>
  <c r="AF21" i="1"/>
  <c r="AF14" i="1"/>
  <c r="AG14" i="1" s="1"/>
  <c r="AH14" i="1" s="1"/>
  <c r="P9" i="1"/>
  <c r="Q10" i="1" s="1"/>
  <c r="R10" i="1" s="1"/>
  <c r="Q5" i="1"/>
  <c r="R5" i="1" s="1"/>
  <c r="AG9" i="1"/>
  <c r="AH9" i="1" s="1"/>
  <c r="AF5" i="1"/>
  <c r="AM9" i="1"/>
  <c r="AF12" i="1"/>
  <c r="J14" i="1"/>
  <c r="K14" i="1" s="1"/>
  <c r="AF18" i="1"/>
  <c r="AF25" i="1"/>
  <c r="M28" i="2"/>
  <c r="Z10" i="1"/>
  <c r="AA10" i="1" s="1"/>
  <c r="P12" i="1"/>
  <c r="W14" i="1"/>
  <c r="P6" i="1"/>
  <c r="Z9" i="1"/>
  <c r="AA9" i="1" s="1"/>
  <c r="W10" i="1"/>
  <c r="P13" i="1"/>
  <c r="Z14" i="1"/>
  <c r="AA14" i="1" s="1"/>
  <c r="W17" i="1"/>
  <c r="P20" i="1"/>
  <c r="O13" i="2" s="1"/>
  <c r="W22" i="1"/>
  <c r="P26" i="1"/>
  <c r="W29" i="1"/>
  <c r="M3" i="2"/>
  <c r="M48" i="2"/>
  <c r="AF6" i="1"/>
  <c r="AM10" i="1"/>
  <c r="AF13" i="1"/>
  <c r="AM17" i="1"/>
  <c r="AF20" i="1"/>
  <c r="AM22" i="1"/>
  <c r="AF26" i="1"/>
  <c r="P23" i="2" s="1"/>
  <c r="AM29" i="1"/>
  <c r="W30" i="1"/>
  <c r="AM30" i="1"/>
  <c r="M23" i="2"/>
  <c r="M38" i="2"/>
  <c r="M53" i="2"/>
  <c r="M13" i="2"/>
  <c r="M43" i="2"/>
  <c r="M58" i="2"/>
  <c r="O48" i="2"/>
  <c r="M33" i="2"/>
  <c r="W5" i="1"/>
  <c r="W12" i="1"/>
  <c r="Z17" i="1"/>
  <c r="AA17" i="1" s="1"/>
  <c r="W18" i="1"/>
  <c r="W25" i="1"/>
  <c r="O3" i="2"/>
  <c r="AM5" i="1"/>
  <c r="J12" i="1"/>
  <c r="K12" i="1" s="1"/>
  <c r="AM12" i="1"/>
  <c r="Q14" i="1"/>
  <c r="R14" i="1" s="1"/>
  <c r="J18" i="1"/>
  <c r="K18" i="1" s="1"/>
  <c r="AM18" i="1"/>
  <c r="AM25" i="1"/>
  <c r="M18" i="2"/>
  <c r="K5" i="1"/>
  <c r="Z5" i="1"/>
  <c r="W6" i="1"/>
  <c r="W13" i="1"/>
  <c r="Z18" i="1"/>
  <c r="AA18" i="1" s="1"/>
  <c r="W26" i="1"/>
  <c r="J5" i="1"/>
  <c r="Z12" i="1"/>
  <c r="AA12" i="1" s="1"/>
  <c r="W20" i="1"/>
  <c r="AA5" i="1"/>
  <c r="M8" i="2"/>
  <c r="O18" i="2"/>
  <c r="O38" i="2"/>
  <c r="Z6" i="1"/>
  <c r="AA6" i="1" s="1"/>
  <c r="Z13" i="1"/>
  <c r="AA13" i="1" s="1"/>
  <c r="O8" i="2"/>
  <c r="O23" i="2" l="1"/>
  <c r="O28" i="2"/>
  <c r="Q21" i="1"/>
  <c r="R21" i="1" s="1"/>
  <c r="O43" i="2"/>
  <c r="AG10" i="1"/>
  <c r="AH10" i="1" s="1"/>
  <c r="AG20" i="1"/>
  <c r="AH20" i="1" s="1"/>
  <c r="P53" i="2"/>
  <c r="Z25" i="1"/>
  <c r="AA25" i="1" s="1"/>
  <c r="P48" i="2"/>
  <c r="Q29" i="1"/>
  <c r="R29" i="1" s="1"/>
  <c r="P13" i="2"/>
  <c r="AG21" i="1"/>
  <c r="AH21" i="1" s="1"/>
  <c r="P33" i="2"/>
  <c r="O33" i="2"/>
  <c r="AG13" i="1"/>
  <c r="AH13" i="1" s="1"/>
  <c r="R6" i="1"/>
  <c r="Q6" i="1"/>
  <c r="J28" i="1"/>
  <c r="K28" i="1" s="1"/>
  <c r="AG12" i="1"/>
  <c r="AH12" i="1" s="1"/>
  <c r="J29" i="1"/>
  <c r="K29" i="1" s="1"/>
  <c r="N23" i="2"/>
  <c r="N38" i="2"/>
  <c r="J20" i="1"/>
  <c r="K20" i="1" s="1"/>
  <c r="Q18" i="1"/>
  <c r="R18" i="1" s="1"/>
  <c r="J33" i="2"/>
  <c r="H33" i="2"/>
  <c r="F33" i="2"/>
  <c r="I33" i="2"/>
  <c r="P18" i="2"/>
  <c r="Q20" i="1"/>
  <c r="R20" i="1" s="1"/>
  <c r="P8" i="2"/>
  <c r="N8" i="2"/>
  <c r="J26" i="1"/>
  <c r="K26" i="1" s="1"/>
  <c r="Z30" i="1"/>
  <c r="AA30" i="1" s="1"/>
  <c r="Z26" i="1"/>
  <c r="AA26" i="1" s="1"/>
  <c r="Q22" i="1"/>
  <c r="R22" i="1" s="1"/>
  <c r="J30" i="1"/>
  <c r="K30" i="1" s="1"/>
  <c r="P58" i="2"/>
  <c r="O58" i="2"/>
  <c r="O53" i="2"/>
  <c r="AH6" i="1"/>
  <c r="AG6" i="1"/>
  <c r="AG25" i="1"/>
  <c r="AH25" i="1" s="1"/>
  <c r="J9" i="1"/>
  <c r="K9" i="1" s="1"/>
  <c r="J22" i="1"/>
  <c r="K22" i="1" s="1"/>
  <c r="Q17" i="1"/>
  <c r="R17" i="1" s="1"/>
  <c r="N48" i="2"/>
  <c r="P43" i="2"/>
  <c r="J21" i="1"/>
  <c r="K21" i="1" s="1"/>
  <c r="Q30" i="1"/>
  <c r="R30" i="1" s="1"/>
  <c r="N33" i="2"/>
  <c r="AG30" i="1"/>
  <c r="AH30" i="1" s="1"/>
  <c r="Z28" i="1"/>
  <c r="AA28" i="1" s="1"/>
  <c r="K33" i="2"/>
  <c r="P28" i="2"/>
  <c r="I3" i="2"/>
  <c r="L3" i="2" s="1"/>
  <c r="AG26" i="1"/>
  <c r="AH26" i="1" s="1"/>
  <c r="Q13" i="1"/>
  <c r="R13" i="1" s="1"/>
  <c r="AG5" i="1"/>
  <c r="AH5" i="1" s="1"/>
  <c r="J10" i="1"/>
  <c r="K10" i="1" s="1"/>
  <c r="J13" i="1"/>
  <c r="K13" i="1" s="1"/>
  <c r="N58" i="2"/>
  <c r="Q9" i="1"/>
  <c r="R9" i="1" s="1"/>
  <c r="Q28" i="1"/>
  <c r="R28" i="1" s="1"/>
  <c r="AG28" i="1"/>
  <c r="AH28" i="1" s="1"/>
  <c r="J25" i="1"/>
  <c r="K25" i="1" s="1"/>
  <c r="P38" i="2"/>
  <c r="Z29" i="1"/>
  <c r="AA29" i="1" s="1"/>
  <c r="Q26" i="1"/>
  <c r="R26" i="1" s="1"/>
  <c r="Q12" i="1"/>
  <c r="R12" i="1" s="1"/>
  <c r="AG18" i="1"/>
  <c r="AH18" i="1" s="1"/>
  <c r="Z20" i="1"/>
  <c r="AA20" i="1" s="1"/>
  <c r="N3" i="2"/>
  <c r="N43" i="2"/>
  <c r="J6" i="1"/>
  <c r="K6" i="1" s="1"/>
  <c r="AG29" i="1"/>
  <c r="AH29" i="1" s="1"/>
  <c r="N13" i="2"/>
  <c r="N28" i="2"/>
  <c r="J17" i="1"/>
  <c r="K17" i="1" s="1"/>
  <c r="P3" i="2"/>
  <c r="Z22" i="1"/>
  <c r="AA22" i="1" s="1"/>
  <c r="Z21" i="1"/>
  <c r="AA21" i="1" s="1"/>
  <c r="AG17" i="1"/>
  <c r="AH17" i="1" s="1"/>
  <c r="Q25" i="1"/>
  <c r="R25" i="1" s="1"/>
  <c r="N18" i="2"/>
  <c r="N53" i="2"/>
  <c r="AG22" i="1"/>
  <c r="AH22" i="1" s="1"/>
  <c r="H13" i="2" l="1"/>
  <c r="I41" i="2"/>
  <c r="J35" i="2"/>
  <c r="J52" i="2"/>
  <c r="F25" i="2"/>
  <c r="J57" i="2"/>
  <c r="I51" i="2"/>
  <c r="J34" i="2"/>
  <c r="I37" i="2"/>
  <c r="I11" i="2"/>
  <c r="J44" i="2"/>
  <c r="F40" i="2"/>
  <c r="H12" i="2"/>
  <c r="F34" i="2"/>
  <c r="H17" i="2"/>
  <c r="J50" i="2"/>
  <c r="K49" i="2"/>
  <c r="I53" i="2"/>
  <c r="I12" i="2"/>
  <c r="I13" i="2"/>
  <c r="J27" i="2"/>
  <c r="F32" i="2"/>
  <c r="F16" i="2"/>
  <c r="H30" i="2"/>
  <c r="J8" i="2"/>
  <c r="H24" i="2"/>
  <c r="J15" i="2"/>
  <c r="J14" i="2"/>
  <c r="H41" i="2"/>
  <c r="J31" i="2"/>
  <c r="F24" i="2"/>
  <c r="K44" i="2"/>
  <c r="J38" i="2"/>
  <c r="K32" i="2"/>
  <c r="K54" i="2"/>
  <c r="J42" i="2"/>
  <c r="K48" i="2"/>
  <c r="H4" i="2"/>
  <c r="F31" i="2"/>
  <c r="I59" i="2"/>
  <c r="F43" i="2"/>
  <c r="I34" i="2"/>
  <c r="L34" i="2" s="1"/>
  <c r="H3" i="2"/>
  <c r="J47" i="2"/>
  <c r="K3" i="2"/>
  <c r="F17" i="2"/>
  <c r="J56" i="2"/>
  <c r="I44" i="2"/>
  <c r="F54" i="2"/>
  <c r="I17" i="2"/>
  <c r="J32" i="2"/>
  <c r="F14" i="2"/>
  <c r="K34" i="2"/>
  <c r="K16" i="2"/>
  <c r="K20" i="2"/>
  <c r="H47" i="2"/>
  <c r="I50" i="2"/>
  <c r="I26" i="2"/>
  <c r="F48" i="2"/>
  <c r="K41" i="2"/>
  <c r="H55" i="2"/>
  <c r="J48" i="2"/>
  <c r="J49" i="2"/>
  <c r="I23" i="2"/>
  <c r="H52" i="2"/>
  <c r="K7" i="2"/>
  <c r="J10" i="2"/>
  <c r="I9" i="2"/>
  <c r="J19" i="2"/>
  <c r="F55" i="2"/>
  <c r="H34" i="2"/>
  <c r="H56" i="2"/>
  <c r="K43" i="2"/>
  <c r="F6" i="2"/>
  <c r="J16" i="2"/>
  <c r="H58" i="2"/>
  <c r="K27" i="2"/>
  <c r="H10" i="2"/>
  <c r="J62" i="2"/>
  <c r="I52" i="2"/>
  <c r="I6" i="2"/>
  <c r="H23" i="2"/>
  <c r="J29" i="2"/>
  <c r="I25" i="2"/>
  <c r="H28" i="2"/>
  <c r="H40" i="2"/>
  <c r="J58" i="2"/>
  <c r="H59" i="2"/>
  <c r="I21" i="2"/>
  <c r="H39" i="2"/>
  <c r="I5" i="2"/>
  <c r="H18" i="2"/>
  <c r="F39" i="2"/>
  <c r="H19" i="2"/>
  <c r="F61" i="2"/>
  <c r="H22" i="2"/>
  <c r="K45" i="2"/>
  <c r="T33" i="2"/>
  <c r="U33" i="2"/>
  <c r="H31" i="2"/>
  <c r="H38" i="2"/>
  <c r="H54" i="2"/>
  <c r="I18" i="2"/>
  <c r="F41" i="2"/>
  <c r="F46" i="2"/>
  <c r="I35" i="2"/>
  <c r="L35" i="2" s="1"/>
  <c r="K39" i="2"/>
  <c r="I27" i="2"/>
  <c r="J59" i="2"/>
  <c r="F60" i="2"/>
  <c r="K18" i="2"/>
  <c r="J37" i="2"/>
  <c r="H15" i="2"/>
  <c r="K40" i="2"/>
  <c r="J20" i="2"/>
  <c r="K24" i="2"/>
  <c r="J5" i="2"/>
  <c r="I56" i="2"/>
  <c r="K28" i="2"/>
  <c r="K50" i="2"/>
  <c r="H42" i="2"/>
  <c r="I36" i="2"/>
  <c r="F58" i="2"/>
  <c r="I61" i="2"/>
  <c r="F50" i="2"/>
  <c r="I7" i="2"/>
  <c r="H50" i="2"/>
  <c r="H43" i="2"/>
  <c r="K53" i="2"/>
  <c r="F37" i="2"/>
  <c r="K9" i="2"/>
  <c r="I58" i="2"/>
  <c r="F35" i="2"/>
  <c r="J40" i="2"/>
  <c r="F10" i="2"/>
  <c r="H46" i="2"/>
  <c r="J53" i="2"/>
  <c r="J9" i="2"/>
  <c r="H45" i="2"/>
  <c r="I40" i="2"/>
  <c r="F8" i="2"/>
  <c r="F4" i="2"/>
  <c r="F20" i="2"/>
  <c r="J43" i="2"/>
  <c r="I16" i="2"/>
  <c r="K46" i="2"/>
  <c r="I24" i="2"/>
  <c r="F27" i="2"/>
  <c r="H6" i="2"/>
  <c r="I62" i="2"/>
  <c r="F30" i="2"/>
  <c r="I54" i="2"/>
  <c r="K47" i="2"/>
  <c r="K38" i="2"/>
  <c r="K60" i="2"/>
  <c r="K30" i="2"/>
  <c r="F56" i="2"/>
  <c r="K21" i="2"/>
  <c r="K19" i="2"/>
  <c r="F7" i="2"/>
  <c r="I46" i="2"/>
  <c r="J60" i="2"/>
  <c r="H7" i="2"/>
  <c r="J7" i="2"/>
  <c r="I15" i="2"/>
  <c r="F29" i="2"/>
  <c r="F59" i="2"/>
  <c r="J11" i="2"/>
  <c r="K23" i="2"/>
  <c r="F11" i="2"/>
  <c r="I29" i="2"/>
  <c r="H9" i="2"/>
  <c r="K6" i="2"/>
  <c r="I57" i="2"/>
  <c r="I31" i="2"/>
  <c r="H37" i="2"/>
  <c r="I49" i="2"/>
  <c r="H11" i="2"/>
  <c r="F21" i="2"/>
  <c r="F18" i="2"/>
  <c r="I8" i="2"/>
  <c r="H21" i="2"/>
  <c r="K52" i="2"/>
  <c r="J17" i="2"/>
  <c r="J4" i="2"/>
  <c r="F28" i="2"/>
  <c r="I28" i="2"/>
  <c r="F9" i="2"/>
  <c r="H14" i="2"/>
  <c r="I32" i="2"/>
  <c r="K56" i="2"/>
  <c r="H48" i="2"/>
  <c r="I42" i="2"/>
  <c r="L42" i="2" s="1"/>
  <c r="H61" i="2"/>
  <c r="J61" i="2"/>
  <c r="J39" i="2"/>
  <c r="H44" i="2"/>
  <c r="K61" i="2"/>
  <c r="J18" i="2"/>
  <c r="I39" i="2"/>
  <c r="F51" i="2"/>
  <c r="K10" i="2"/>
  <c r="H25" i="2"/>
  <c r="K13" i="2"/>
  <c r="I43" i="2"/>
  <c r="H62" i="2"/>
  <c r="J55" i="2"/>
  <c r="K57" i="2"/>
  <c r="H16" i="2"/>
  <c r="J28" i="2"/>
  <c r="J13" i="2"/>
  <c r="J41" i="2"/>
  <c r="F23" i="2"/>
  <c r="K17" i="2"/>
  <c r="I19" i="2"/>
  <c r="L19" i="2" s="1"/>
  <c r="H60" i="2"/>
  <c r="K51" i="2"/>
  <c r="F19" i="2"/>
  <c r="H51" i="2"/>
  <c r="J26" i="2"/>
  <c r="K11" i="2"/>
  <c r="I22" i="2"/>
  <c r="K58" i="2"/>
  <c r="I20" i="2"/>
  <c r="H5" i="2"/>
  <c r="F38" i="2"/>
  <c r="H29" i="2"/>
  <c r="K14" i="2"/>
  <c r="H20" i="2"/>
  <c r="F36" i="2"/>
  <c r="I60" i="2"/>
  <c r="F49" i="2"/>
  <c r="I48" i="2"/>
  <c r="J24" i="2"/>
  <c r="K36" i="2"/>
  <c r="F62" i="2"/>
  <c r="F45" i="2"/>
  <c r="F3" i="2"/>
  <c r="K37" i="2"/>
  <c r="K25" i="2"/>
  <c r="F13" i="2"/>
  <c r="J6" i="2"/>
  <c r="I55" i="2"/>
  <c r="H57" i="2"/>
  <c r="K15" i="2"/>
  <c r="F22" i="2"/>
  <c r="K12" i="2"/>
  <c r="J23" i="2"/>
  <c r="I4" i="2"/>
  <c r="L4" i="2" s="1"/>
  <c r="J21" i="2"/>
  <c r="K8" i="2"/>
  <c r="H53" i="2"/>
  <c r="H27" i="2"/>
  <c r="H26" i="2"/>
  <c r="I38" i="2"/>
  <c r="L38" i="2" s="1"/>
  <c r="K35" i="2"/>
  <c r="J54" i="2"/>
  <c r="H49" i="2"/>
  <c r="J30" i="2"/>
  <c r="K42" i="2"/>
  <c r="J51" i="2"/>
  <c r="K55" i="2"/>
  <c r="K59" i="2"/>
  <c r="J3" i="2"/>
  <c r="I47" i="2"/>
  <c r="J46" i="2"/>
  <c r="J22" i="2"/>
  <c r="J12" i="2"/>
  <c r="H8" i="2"/>
  <c r="J45" i="2"/>
  <c r="I10" i="2"/>
  <c r="I45" i="2"/>
  <c r="L45" i="2" s="1"/>
  <c r="K31" i="2"/>
  <c r="F47" i="2"/>
  <c r="K5" i="2"/>
  <c r="F53" i="2"/>
  <c r="F26" i="2"/>
  <c r="K26" i="2"/>
  <c r="F15" i="2"/>
  <c r="J25" i="2"/>
  <c r="F5" i="2"/>
  <c r="K22" i="2"/>
  <c r="I14" i="2"/>
  <c r="K4" i="2"/>
  <c r="H35" i="2"/>
  <c r="K29" i="2"/>
  <c r="H32" i="2"/>
  <c r="F42" i="2"/>
  <c r="H36" i="2"/>
  <c r="I30" i="2"/>
  <c r="F52" i="2"/>
  <c r="J36" i="2"/>
  <c r="F44" i="2"/>
  <c r="F57" i="2"/>
  <c r="K62" i="2"/>
  <c r="F12" i="2"/>
  <c r="L28" i="2" l="1"/>
  <c r="L10" i="2"/>
  <c r="L14" i="2"/>
  <c r="L57" i="2"/>
  <c r="L55" i="2"/>
  <c r="L24" i="2"/>
  <c r="L30" i="2"/>
  <c r="L7" i="2"/>
  <c r="L47" i="2"/>
  <c r="Q33" i="2"/>
  <c r="L54" i="2"/>
  <c r="L18" i="2"/>
  <c r="L32" i="2"/>
  <c r="L12" i="2"/>
  <c r="L8" i="2"/>
  <c r="L31" i="2"/>
  <c r="L22" i="2"/>
  <c r="L43" i="2"/>
  <c r="U59" i="2"/>
  <c r="T59" i="2"/>
  <c r="U12" i="2"/>
  <c r="T12" i="2"/>
  <c r="V12" i="2" s="1"/>
  <c r="U37" i="2"/>
  <c r="T37" i="2"/>
  <c r="L60" i="2"/>
  <c r="R58" i="2"/>
  <c r="Q58" i="2"/>
  <c r="U58" i="2"/>
  <c r="T58" i="2"/>
  <c r="U56" i="2"/>
  <c r="T56" i="2"/>
  <c r="U52" i="2"/>
  <c r="T52" i="2"/>
  <c r="U50" i="2"/>
  <c r="T50" i="2"/>
  <c r="U7" i="2"/>
  <c r="T7" i="2"/>
  <c r="V7" i="2" s="1"/>
  <c r="L26" i="2"/>
  <c r="L17" i="2"/>
  <c r="U32" i="2"/>
  <c r="T32" i="2"/>
  <c r="L53" i="2"/>
  <c r="L11" i="2"/>
  <c r="U29" i="2"/>
  <c r="T29" i="2"/>
  <c r="U26" i="2"/>
  <c r="T26" i="2"/>
  <c r="U55" i="2"/>
  <c r="T55" i="2"/>
  <c r="T17" i="2"/>
  <c r="U17" i="2"/>
  <c r="U61" i="2"/>
  <c r="T61" i="2"/>
  <c r="T19" i="2"/>
  <c r="U19" i="2"/>
  <c r="T28" i="2"/>
  <c r="R28" i="2"/>
  <c r="U28" i="2"/>
  <c r="Q28" i="2"/>
  <c r="R18" i="2"/>
  <c r="U18" i="2"/>
  <c r="Q18" i="2"/>
  <c r="T18" i="2"/>
  <c r="T45" i="2"/>
  <c r="U45" i="2"/>
  <c r="L21" i="2"/>
  <c r="L6" i="2"/>
  <c r="Q43" i="2"/>
  <c r="U43" i="2"/>
  <c r="T43" i="2"/>
  <c r="R43" i="2"/>
  <c r="L50" i="2"/>
  <c r="U49" i="2"/>
  <c r="T49" i="2"/>
  <c r="L37" i="2"/>
  <c r="T21" i="2"/>
  <c r="U21" i="2"/>
  <c r="L62" i="2"/>
  <c r="L56" i="2"/>
  <c r="L52" i="2"/>
  <c r="L23" i="2"/>
  <c r="L44" i="2"/>
  <c r="L59" i="2"/>
  <c r="U44" i="2"/>
  <c r="T44" i="2"/>
  <c r="U25" i="2"/>
  <c r="T25" i="2"/>
  <c r="U62" i="2"/>
  <c r="T62" i="2"/>
  <c r="T15" i="2"/>
  <c r="U15" i="2"/>
  <c r="T11" i="2"/>
  <c r="V11" i="2" s="1"/>
  <c r="U11" i="2"/>
  <c r="U20" i="2"/>
  <c r="T20" i="2"/>
  <c r="L51" i="2"/>
  <c r="Q13" i="2"/>
  <c r="T13" i="2"/>
  <c r="R13" i="2"/>
  <c r="U13" i="2"/>
  <c r="U6" i="2"/>
  <c r="T6" i="2"/>
  <c r="V6" i="2" s="1"/>
  <c r="L15" i="2"/>
  <c r="T5" i="2"/>
  <c r="V5" i="2" s="1"/>
  <c r="U5" i="2"/>
  <c r="U8" i="2"/>
  <c r="T8" i="2"/>
  <c r="R8" i="2"/>
  <c r="Q8" i="2"/>
  <c r="U36" i="2"/>
  <c r="T36" i="2"/>
  <c r="L33" i="2"/>
  <c r="U30" i="2"/>
  <c r="T30" i="2"/>
  <c r="L40" i="2"/>
  <c r="L58" i="2"/>
  <c r="L61" i="2"/>
  <c r="U24" i="2"/>
  <c r="T24" i="2"/>
  <c r="L27" i="2"/>
  <c r="U16" i="2"/>
  <c r="T16" i="2"/>
  <c r="U14" i="2"/>
  <c r="T14" i="2"/>
  <c r="U22" i="2"/>
  <c r="T22" i="2"/>
  <c r="U10" i="2"/>
  <c r="T10" i="2"/>
  <c r="L29" i="2"/>
  <c r="U60" i="2"/>
  <c r="T60" i="2"/>
  <c r="T9" i="2"/>
  <c r="V9" i="2" s="1"/>
  <c r="U9" i="2"/>
  <c r="T39" i="2"/>
  <c r="U39" i="2"/>
  <c r="U27" i="2"/>
  <c r="T27" i="2"/>
  <c r="U34" i="2"/>
  <c r="T34" i="2"/>
  <c r="Q3" i="2"/>
  <c r="U3" i="2"/>
  <c r="T3" i="2"/>
  <c r="R3" i="2"/>
  <c r="U48" i="2"/>
  <c r="T48" i="2"/>
  <c r="R48" i="2"/>
  <c r="Q48" i="2"/>
  <c r="U4" i="2"/>
  <c r="T4" i="2"/>
  <c r="V4" i="2" s="1"/>
  <c r="U42" i="2"/>
  <c r="T42" i="2"/>
  <c r="U31" i="2"/>
  <c r="T31" i="2"/>
  <c r="L48" i="2"/>
  <c r="T51" i="2"/>
  <c r="U51" i="2"/>
  <c r="U38" i="2"/>
  <c r="T38" i="2"/>
  <c r="R38" i="2"/>
  <c r="Q38" i="2"/>
  <c r="U46" i="2"/>
  <c r="T46" i="2"/>
  <c r="L36" i="2"/>
  <c r="U40" i="2"/>
  <c r="T40" i="2"/>
  <c r="L25" i="2"/>
  <c r="L9" i="2"/>
  <c r="U41" i="2"/>
  <c r="T41" i="2"/>
  <c r="L13" i="2"/>
  <c r="U35" i="2"/>
  <c r="T35" i="2"/>
  <c r="L20" i="2"/>
  <c r="T57" i="2"/>
  <c r="U57" i="2"/>
  <c r="L39" i="2"/>
  <c r="L49" i="2"/>
  <c r="T23" i="2"/>
  <c r="R23" i="2"/>
  <c r="Q23" i="2"/>
  <c r="U23" i="2"/>
  <c r="L46" i="2"/>
  <c r="U47" i="2"/>
  <c r="T47" i="2"/>
  <c r="L16" i="2"/>
  <c r="U53" i="2"/>
  <c r="T53" i="2"/>
  <c r="R53" i="2"/>
  <c r="Q53" i="2"/>
  <c r="R33" i="2"/>
  <c r="L5" i="2"/>
  <c r="U54" i="2"/>
  <c r="T54" i="2"/>
  <c r="L41" i="2"/>
  <c r="V10" i="2" l="1"/>
</calcChain>
</file>

<file path=xl/sharedStrings.xml><?xml version="1.0" encoding="utf-8"?>
<sst xmlns="http://schemas.openxmlformats.org/spreadsheetml/2006/main" count="466" uniqueCount="159">
  <si>
    <t>Great Britain v United States</t>
  </si>
  <si>
    <t>Time</t>
  </si>
  <si>
    <t>Court 1</t>
  </si>
  <si>
    <t>Court 2</t>
  </si>
  <si>
    <t>Great Britain v Germany</t>
  </si>
  <si>
    <t>16:00-16:30</t>
  </si>
  <si>
    <t>Opening Ceremony</t>
  </si>
  <si>
    <t>Great Britain v New Zealand</t>
  </si>
  <si>
    <t>Game 1</t>
  </si>
  <si>
    <t>Denmark v Brazil</t>
  </si>
  <si>
    <t>A</t>
  </si>
  <si>
    <t>Day 0</t>
  </si>
  <si>
    <t>B</t>
  </si>
  <si>
    <t>Great Britain v Switzerland</t>
  </si>
  <si>
    <t>Game 2</t>
  </si>
  <si>
    <t>Great Britain v France</t>
  </si>
  <si>
    <t>Japan v Colombia</t>
  </si>
  <si>
    <t>Japan v Brazil</t>
  </si>
  <si>
    <t>Game 4</t>
  </si>
  <si>
    <t>France v New Zealand</t>
  </si>
  <si>
    <t>Game 3</t>
  </si>
  <si>
    <t>Australia v Brazil</t>
  </si>
  <si>
    <t>Day 1</t>
  </si>
  <si>
    <t>Japan v Denmark</t>
  </si>
  <si>
    <t>Game 6</t>
  </si>
  <si>
    <t>United States v Germany</t>
  </si>
  <si>
    <t>Game 5</t>
  </si>
  <si>
    <t>Colombia v Japan</t>
  </si>
  <si>
    <t>Japan v Australia</t>
  </si>
  <si>
    <t>Japan v Canada</t>
  </si>
  <si>
    <t>Game 8</t>
  </si>
  <si>
    <t>Canada v Australia</t>
  </si>
  <si>
    <t>Game 7</t>
  </si>
  <si>
    <t>Switzerland v New Zealand</t>
  </si>
  <si>
    <t>United States v Switzerland</t>
  </si>
  <si>
    <t>Game 10</t>
  </si>
  <si>
    <t>Game 9</t>
  </si>
  <si>
    <t>Brazil v Colombia</t>
  </si>
  <si>
    <t>United States v France</t>
  </si>
  <si>
    <t>Game 12</t>
  </si>
  <si>
    <t>France v Switzerland</t>
  </si>
  <si>
    <t>Game 11</t>
  </si>
  <si>
    <t>Germany v Great Britain</t>
  </si>
  <si>
    <t>United States v New Zealand</t>
  </si>
  <si>
    <t>Australia v Denmark</t>
  </si>
  <si>
    <t>Game 14</t>
  </si>
  <si>
    <t>Denmark v Colombia</t>
  </si>
  <si>
    <t>Game 13</t>
  </si>
  <si>
    <t>Day 2</t>
  </si>
  <si>
    <t>Australia v Colombia</t>
  </si>
  <si>
    <t>Game 16</t>
  </si>
  <si>
    <t>New Zealand v Great Britain</t>
  </si>
  <si>
    <t>Game 15</t>
  </si>
  <si>
    <t>Game 18</t>
  </si>
  <si>
    <t>Germany v Switzerland</t>
  </si>
  <si>
    <t>Game 17</t>
  </si>
  <si>
    <t>Brazil v Japan</t>
  </si>
  <si>
    <t>Canada v Colombia</t>
  </si>
  <si>
    <t>Game 20</t>
  </si>
  <si>
    <t>Game 19</t>
  </si>
  <si>
    <t>Canada v Brazil</t>
  </si>
  <si>
    <t>Game 22</t>
  </si>
  <si>
    <t>Game 21</t>
  </si>
  <si>
    <t>New Zealand v United States</t>
  </si>
  <si>
    <t>France v Germany</t>
  </si>
  <si>
    <t>Game 23</t>
  </si>
  <si>
    <t>Brazil v Canada</t>
  </si>
  <si>
    <t>Day 3</t>
  </si>
  <si>
    <t>Game 24</t>
  </si>
  <si>
    <t>Germany v New Zealand</t>
  </si>
  <si>
    <t>Canada v Denmark</t>
  </si>
  <si>
    <t>Game 26</t>
  </si>
  <si>
    <t>Game 25</t>
  </si>
  <si>
    <t>Game 28</t>
  </si>
  <si>
    <t>Game 27</t>
  </si>
  <si>
    <t>Game 30</t>
  </si>
  <si>
    <t>Game 29</t>
  </si>
  <si>
    <t>Colombia v Brazil</t>
  </si>
  <si>
    <t>Game 32</t>
  </si>
  <si>
    <t>2B v 3A (Q2)</t>
  </si>
  <si>
    <t>Game 31</t>
  </si>
  <si>
    <t>5B v 6A</t>
  </si>
  <si>
    <t>Game 33</t>
  </si>
  <si>
    <t>5A v 6B</t>
  </si>
  <si>
    <t>Game 34</t>
  </si>
  <si>
    <t>1A v 4B (Q3)</t>
  </si>
  <si>
    <t>Game 35</t>
  </si>
  <si>
    <t>2A v 3B (Q1)</t>
  </si>
  <si>
    <t>Game 36</t>
  </si>
  <si>
    <t>1B v 4A (Q4)</t>
  </si>
  <si>
    <t xml:space="preserve">Denmark choose time for the quarter final (chooses Q1 -17:00) </t>
  </si>
  <si>
    <t>Game 37</t>
  </si>
  <si>
    <t>Loser Q2 v Loser Q3</t>
  </si>
  <si>
    <t>Game 38</t>
  </si>
  <si>
    <t>Loser Game 31 v Loser Game 33
Placing 11/12</t>
  </si>
  <si>
    <t>Game 39</t>
  </si>
  <si>
    <t xml:space="preserve">Loser Q1  v Loser Q4 </t>
  </si>
  <si>
    <t>Game 40</t>
  </si>
  <si>
    <t>Winner Game 31 v Winner Game 33
Placing 9/10</t>
  </si>
  <si>
    <t>Game 41</t>
  </si>
  <si>
    <t>Winner Q2 v Winner Q3</t>
  </si>
  <si>
    <t>Game 42</t>
  </si>
  <si>
    <t>Winner Q1 v Winner Q4</t>
  </si>
  <si>
    <t>Game 43</t>
  </si>
  <si>
    <t>Loser Game 37 v Loser Game 39
Placing  7/8</t>
  </si>
  <si>
    <t>Game 44</t>
  </si>
  <si>
    <t xml:space="preserve">Winner Game 37 v Winner Game 39
Placing 5/6 </t>
  </si>
  <si>
    <t>Game 45</t>
  </si>
  <si>
    <t>Loser Game 41 v Loser Game 42
Bronze Medal Match</t>
  </si>
  <si>
    <t>Game 46</t>
  </si>
  <si>
    <t>Winner Game 41 v Winner v Game 42
Gold Medal Match</t>
  </si>
  <si>
    <t>Closing  Ceremony</t>
  </si>
  <si>
    <t>Pool A</t>
  </si>
  <si>
    <t>Pool B</t>
  </si>
  <si>
    <t>Team</t>
  </si>
  <si>
    <t>Game</t>
  </si>
  <si>
    <t>Opponent</t>
  </si>
  <si>
    <t>Day</t>
  </si>
  <si>
    <t>Court</t>
  </si>
  <si>
    <t>Start</t>
  </si>
  <si>
    <t>Gap</t>
  </si>
  <si>
    <t>Team A</t>
  </si>
  <si>
    <t>Team B</t>
  </si>
  <si>
    <t>First Games</t>
  </si>
  <si>
    <t>Last Games</t>
  </si>
  <si>
    <t>Great Britain</t>
  </si>
  <si>
    <t>Japan</t>
  </si>
  <si>
    <t>United States</t>
  </si>
  <si>
    <t>Australia</t>
  </si>
  <si>
    <t>Canada</t>
  </si>
  <si>
    <t>France</t>
  </si>
  <si>
    <t>Denmark</t>
  </si>
  <si>
    <t>New Zealand</t>
  </si>
  <si>
    <t>Brazil</t>
  </si>
  <si>
    <t>Germany</t>
  </si>
  <si>
    <t>Colombia</t>
  </si>
  <si>
    <t>Switzerland</t>
  </si>
  <si>
    <t>Court 1*</t>
  </si>
  <si>
    <t>Planned Game Time</t>
  </si>
  <si>
    <t>Court 2*</t>
  </si>
  <si>
    <t>Rank</t>
  </si>
  <si>
    <t>First</t>
  </si>
  <si>
    <t>Last</t>
  </si>
  <si>
    <t>* Day 1 First and Last game times are different</t>
  </si>
  <si>
    <t>Qtr Break</t>
  </si>
  <si>
    <t>Half Break</t>
  </si>
  <si>
    <t>Qtr Time</t>
  </si>
  <si>
    <t>Player TO</t>
  </si>
  <si>
    <t>Coach TO</t>
  </si>
  <si>
    <t>Est. Dead Ball Time</t>
  </si>
  <si>
    <t>Colombia v Canada</t>
  </si>
  <si>
    <t>Switzerland v Germany</t>
  </si>
  <si>
    <t>Day 1 - Monday 10 October</t>
  </si>
  <si>
    <t>Day 2 - Tuesday 11 October</t>
  </si>
  <si>
    <t>Day 3 - Wednesday 12 October</t>
  </si>
  <si>
    <t>Day 4 - Thursday 13 October</t>
  </si>
  <si>
    <t>Day 5 - Friday 14 October</t>
  </si>
  <si>
    <t>Day 6 - Saturday 15 October</t>
  </si>
  <si>
    <t>Day 7 - Sunday 16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</si>
</sst>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3" borderId="4" xfId="0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0" fillId="4" borderId="4" xfId="0" applyFill="1" applyBorder="1"/>
    <xf numFmtId="20" fontId="0" fillId="0" borderId="8" xfId="0" applyNumberFormat="1" applyBorder="1" applyAlignment="1">
      <alignment horizontal="center" vertical="top"/>
    </xf>
    <xf numFmtId="0" fontId="3" fillId="6" borderId="11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20" fontId="0" fillId="0" borderId="13" xfId="0" applyNumberForma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7" borderId="14" xfId="0" applyFont="1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0" fillId="6" borderId="12" xfId="0" applyFill="1" applyBorder="1" applyAlignment="1">
      <alignment vertical="top"/>
    </xf>
    <xf numFmtId="20" fontId="0" fillId="0" borderId="0" xfId="0" applyNumberFormat="1"/>
    <xf numFmtId="20" fontId="0" fillId="0" borderId="15" xfId="0" applyNumberForma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7" borderId="4" xfId="0" applyFill="1" applyBorder="1"/>
    <xf numFmtId="20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/>
    </xf>
    <xf numFmtId="20" fontId="0" fillId="0" borderId="19" xfId="0" applyNumberForma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7" borderId="21" xfId="0" applyFill="1" applyBorder="1"/>
    <xf numFmtId="0" fontId="0" fillId="0" borderId="4" xfId="0" applyBorder="1" applyAlignment="1">
      <alignment vertical="top"/>
    </xf>
    <xf numFmtId="0" fontId="0" fillId="3" borderId="21" xfId="0" applyFill="1" applyBorder="1"/>
    <xf numFmtId="20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3" borderId="25" xfId="0" applyFill="1" applyBorder="1"/>
    <xf numFmtId="0" fontId="0" fillId="3" borderId="26" xfId="0" applyFill="1" applyBorder="1"/>
    <xf numFmtId="0" fontId="0" fillId="3" borderId="0" xfId="0" applyFill="1"/>
    <xf numFmtId="20" fontId="0" fillId="0" borderId="27" xfId="0" applyNumberFormat="1" applyBorder="1" applyAlignment="1">
      <alignment horizontal="center" vertical="top"/>
    </xf>
    <xf numFmtId="20" fontId="0" fillId="0" borderId="29" xfId="0" applyNumberFormat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5" xfId="0" applyBorder="1" applyAlignment="1">
      <alignment vertical="top"/>
    </xf>
    <xf numFmtId="0" fontId="0" fillId="6" borderId="31" xfId="0" applyFill="1" applyBorder="1" applyAlignment="1">
      <alignment horizontal="center" vertical="top"/>
    </xf>
    <xf numFmtId="0" fontId="0" fillId="6" borderId="32" xfId="0" applyFill="1" applyBorder="1" applyAlignment="1">
      <alignment vertical="top"/>
    </xf>
    <xf numFmtId="0" fontId="0" fillId="6" borderId="33" xfId="0" applyFill="1" applyBorder="1" applyAlignment="1">
      <alignment vertical="top"/>
    </xf>
    <xf numFmtId="20" fontId="0" fillId="6" borderId="34" xfId="0" applyNumberFormat="1" applyFill="1" applyBorder="1" applyAlignment="1">
      <alignment horizontal="center" vertical="top"/>
    </xf>
    <xf numFmtId="0" fontId="0" fillId="8" borderId="0" xfId="0" applyFill="1"/>
    <xf numFmtId="0" fontId="0" fillId="6" borderId="35" xfId="0" applyFill="1" applyBorder="1" applyAlignment="1">
      <alignment vertical="top"/>
    </xf>
    <xf numFmtId="20" fontId="5" fillId="6" borderId="36" xfId="0" applyNumberFormat="1" applyFont="1" applyFill="1" applyBorder="1" applyAlignment="1">
      <alignment horizontal="center" vertical="top"/>
    </xf>
    <xf numFmtId="0" fontId="0" fillId="6" borderId="10" xfId="0" applyFill="1" applyBorder="1" applyAlignment="1">
      <alignment vertical="top"/>
    </xf>
    <xf numFmtId="0" fontId="0" fillId="6" borderId="37" xfId="0" applyFill="1" applyBorder="1" applyAlignment="1">
      <alignment vertical="top"/>
    </xf>
    <xf numFmtId="0" fontId="0" fillId="6" borderId="26" xfId="0" applyFill="1" applyBorder="1" applyAlignment="1">
      <alignment vertical="top"/>
    </xf>
    <xf numFmtId="20" fontId="0" fillId="6" borderId="16" xfId="0" applyNumberFormat="1" applyFill="1" applyBorder="1" applyAlignment="1">
      <alignment horizontal="center" vertical="top"/>
    </xf>
    <xf numFmtId="0" fontId="0" fillId="6" borderId="16" xfId="0" applyFill="1" applyBorder="1" applyAlignment="1">
      <alignment vertical="top"/>
    </xf>
    <xf numFmtId="0" fontId="0" fillId="6" borderId="38" xfId="0" applyFill="1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20" fontId="5" fillId="0" borderId="27" xfId="0" applyNumberFormat="1" applyFont="1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0" fontId="5" fillId="0" borderId="28" xfId="0" applyNumberFormat="1" applyFont="1" applyBorder="1" applyAlignment="1">
      <alignment horizontal="center" vertical="top"/>
    </xf>
    <xf numFmtId="0" fontId="0" fillId="0" borderId="38" xfId="0" applyBorder="1" applyAlignment="1">
      <alignment vertical="top"/>
    </xf>
    <xf numFmtId="0" fontId="7" fillId="6" borderId="12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top"/>
    </xf>
    <xf numFmtId="20" fontId="0" fillId="6" borderId="35" xfId="0" applyNumberFormat="1" applyFill="1" applyBorder="1" applyAlignment="1">
      <alignment horizontal="center" vertical="top"/>
    </xf>
    <xf numFmtId="20" fontId="0" fillId="6" borderId="42" xfId="0" applyNumberFormat="1" applyFill="1" applyBorder="1" applyAlignment="1">
      <alignment horizontal="center" vertical="top"/>
    </xf>
    <xf numFmtId="20" fontId="0" fillId="6" borderId="43" xfId="0" applyNumberFormat="1" applyFill="1" applyBorder="1" applyAlignment="1">
      <alignment horizontal="center" vertical="top"/>
    </xf>
    <xf numFmtId="0" fontId="0" fillId="9" borderId="4" xfId="0" applyFill="1" applyBorder="1" applyAlignment="1">
      <alignment horizontal="center" vertical="top"/>
    </xf>
    <xf numFmtId="0" fontId="0" fillId="10" borderId="4" xfId="0" applyFill="1" applyBorder="1" applyAlignment="1">
      <alignment horizontal="center" vertical="top"/>
    </xf>
    <xf numFmtId="164" fontId="0" fillId="0" borderId="0" xfId="1" applyNumberFormat="1" applyFont="1"/>
    <xf numFmtId="0" fontId="3" fillId="11" borderId="44" xfId="0" applyFont="1" applyFill="1" applyBorder="1"/>
    <xf numFmtId="0" fontId="3" fillId="11" borderId="45" xfId="0" applyFont="1" applyFill="1" applyBorder="1" applyAlignment="1">
      <alignment horizontal="center"/>
    </xf>
    <xf numFmtId="0" fontId="3" fillId="11" borderId="46" xfId="0" applyFont="1" applyFill="1" applyBorder="1" applyAlignment="1">
      <alignment horizontal="center"/>
    </xf>
    <xf numFmtId="0" fontId="3" fillId="11" borderId="47" xfId="0" applyFont="1" applyFill="1" applyBorder="1"/>
    <xf numFmtId="0" fontId="3" fillId="11" borderId="45" xfId="0" applyFont="1" applyFill="1" applyBorder="1"/>
    <xf numFmtId="0" fontId="3" fillId="11" borderId="46" xfId="0" applyFont="1" applyFill="1" applyBorder="1"/>
    <xf numFmtId="0" fontId="0" fillId="12" borderId="48" xfId="0" applyFill="1" applyBorder="1"/>
    <xf numFmtId="0" fontId="0" fillId="0" borderId="49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20" fontId="0" fillId="0" borderId="50" xfId="0" applyNumberFormat="1" applyBorder="1"/>
    <xf numFmtId="20" fontId="0" fillId="0" borderId="51" xfId="0" applyNumberFormat="1" applyBorder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0" fillId="0" borderId="53" xfId="1" applyNumberFormat="1" applyFont="1" applyBorder="1" applyAlignment="1">
      <alignment horizontal="center" vertical="center"/>
    </xf>
    <xf numFmtId="164" fontId="0" fillId="0" borderId="54" xfId="1" applyNumberFormat="1" applyFont="1" applyBorder="1" applyAlignment="1">
      <alignment horizontal="center" vertical="center"/>
    </xf>
    <xf numFmtId="0" fontId="0" fillId="12" borderId="11" xfId="0" applyFill="1" applyBorder="1"/>
    <xf numFmtId="0" fontId="0" fillId="0" borderId="34" xfId="0" applyBorder="1"/>
    <xf numFmtId="0" fontId="0" fillId="0" borderId="0" xfId="0" applyAlignment="1">
      <alignment horizontal="center"/>
    </xf>
    <xf numFmtId="20" fontId="0" fillId="0" borderId="12" xfId="0" applyNumberFormat="1" applyBorder="1"/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164" fontId="0" fillId="0" borderId="55" xfId="1" applyNumberFormat="1" applyFont="1" applyBorder="1" applyAlignment="1">
      <alignment horizontal="center" vertical="center"/>
    </xf>
    <xf numFmtId="0" fontId="0" fillId="12" borderId="35" xfId="0" applyFill="1" applyBorder="1"/>
    <xf numFmtId="0" fontId="0" fillId="0" borderId="56" xfId="0" applyBorder="1"/>
    <xf numFmtId="0" fontId="0" fillId="0" borderId="42" xfId="0" applyBorder="1"/>
    <xf numFmtId="0" fontId="0" fillId="0" borderId="42" xfId="0" applyBorder="1" applyAlignment="1">
      <alignment horizontal="center"/>
    </xf>
    <xf numFmtId="20" fontId="0" fillId="0" borderId="42" xfId="0" applyNumberFormat="1" applyBorder="1"/>
    <xf numFmtId="20" fontId="0" fillId="0" borderId="43" xfId="0" applyNumberFormat="1" applyBorder="1"/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0" fillId="0" borderId="58" xfId="1" applyNumberFormat="1" applyFont="1" applyBorder="1" applyAlignment="1">
      <alignment horizontal="center" vertical="center"/>
    </xf>
    <xf numFmtId="164" fontId="0" fillId="0" borderId="59" xfId="1" applyNumberFormat="1" applyFont="1" applyBorder="1" applyAlignment="1">
      <alignment horizontal="center" vertical="center"/>
    </xf>
    <xf numFmtId="0" fontId="0" fillId="10" borderId="48" xfId="0" applyFill="1" applyBorder="1"/>
    <xf numFmtId="0" fontId="0" fillId="10" borderId="11" xfId="0" applyFill="1" applyBorder="1"/>
    <xf numFmtId="0" fontId="0" fillId="10" borderId="35" xfId="0" applyFill="1" applyBorder="1"/>
    <xf numFmtId="0" fontId="0" fillId="0" borderId="0" xfId="0" applyFill="1" applyBorder="1" applyAlignment="1">
      <alignment horizontal="center"/>
    </xf>
    <xf numFmtId="21" fontId="0" fillId="0" borderId="0" xfId="0" applyNumberFormat="1"/>
    <xf numFmtId="0" fontId="3" fillId="6" borderId="0" xfId="0" applyFont="1" applyFill="1" applyBorder="1" applyAlignment="1">
      <alignment horizontal="center" vertical="top"/>
    </xf>
    <xf numFmtId="20" fontId="5" fillId="6" borderId="0" xfId="0" applyNumberFormat="1" applyFont="1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7" borderId="55" xfId="0" applyFill="1" applyBorder="1"/>
    <xf numFmtId="0" fontId="0" fillId="7" borderId="25" xfId="0" applyFill="1" applyBorder="1"/>
    <xf numFmtId="0" fontId="0" fillId="3" borderId="55" xfId="0" applyFill="1" applyBorder="1"/>
    <xf numFmtId="0" fontId="0" fillId="3" borderId="12" xfId="0" applyFill="1" applyBorder="1"/>
    <xf numFmtId="0" fontId="7" fillId="6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5" borderId="9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0" fontId="0" fillId="6" borderId="22" xfId="0" applyFill="1" applyBorder="1" applyAlignment="1">
      <alignment horizontal="center" vertical="top"/>
    </xf>
    <xf numFmtId="0" fontId="0" fillId="6" borderId="23" xfId="0" applyFill="1" applyBorder="1" applyAlignment="1">
      <alignment horizontal="center" vertical="top"/>
    </xf>
    <xf numFmtId="0" fontId="0" fillId="6" borderId="24" xfId="0" applyFill="1" applyBorder="1" applyAlignment="1">
      <alignment horizontal="center" vertical="top"/>
    </xf>
    <xf numFmtId="20" fontId="0" fillId="6" borderId="22" xfId="0" applyNumberFormat="1" applyFill="1" applyBorder="1" applyAlignment="1">
      <alignment horizontal="center" vertical="top"/>
    </xf>
    <xf numFmtId="20" fontId="0" fillId="6" borderId="23" xfId="0" applyNumberFormat="1" applyFill="1" applyBorder="1" applyAlignment="1">
      <alignment horizontal="center" vertical="top"/>
    </xf>
    <xf numFmtId="20" fontId="0" fillId="6" borderId="24" xfId="0" applyNumberFormat="1" applyFill="1" applyBorder="1" applyAlignment="1">
      <alignment horizontal="center" vertical="top"/>
    </xf>
    <xf numFmtId="20" fontId="0" fillId="6" borderId="60" xfId="0" applyNumberFormat="1" applyFill="1" applyBorder="1" applyAlignment="1">
      <alignment horizontal="center" vertical="top"/>
    </xf>
    <xf numFmtId="20" fontId="0" fillId="6" borderId="41" xfId="0" applyNumberFormat="1" applyFill="1" applyBorder="1" applyAlignment="1">
      <alignment horizontal="center" vertical="top"/>
    </xf>
    <xf numFmtId="20" fontId="0" fillId="6" borderId="61" xfId="0" applyNumberFormat="1" applyFill="1" applyBorder="1" applyAlignment="1">
      <alignment horizontal="center" vertical="top"/>
    </xf>
    <xf numFmtId="20" fontId="6" fillId="6" borderId="31" xfId="0" applyNumberFormat="1" applyFont="1" applyFill="1" applyBorder="1" applyAlignment="1">
      <alignment horizontal="center" vertical="top"/>
    </xf>
    <xf numFmtId="20" fontId="6" fillId="6" borderId="32" xfId="0" applyNumberFormat="1" applyFont="1" applyFill="1" applyBorder="1" applyAlignment="1">
      <alignment horizontal="center" vertical="top"/>
    </xf>
    <xf numFmtId="20" fontId="6" fillId="6" borderId="28" xfId="0" applyNumberFormat="1" applyFont="1" applyFill="1" applyBorder="1" applyAlignment="1">
      <alignment horizontal="center" vertical="top"/>
    </xf>
    <xf numFmtId="20" fontId="3" fillId="5" borderId="40" xfId="0" applyNumberFormat="1" applyFont="1" applyFill="1" applyBorder="1" applyAlignment="1">
      <alignment vertical="top"/>
    </xf>
    <xf numFmtId="20" fontId="3" fillId="5" borderId="41" xfId="0" applyNumberFormat="1" applyFont="1" applyFill="1" applyBorder="1" applyAlignment="1">
      <alignment vertical="top"/>
    </xf>
  </cellXfs>
  <cellStyles count="2">
    <cellStyle name="Komma" xfId="1" builtinId="3"/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D03D-E1FE-4480-B37F-7926AB3EFAFB}">
  <sheetPr>
    <pageSetUpPr fitToPage="1"/>
  </sheetPr>
  <dimension ref="A1:AR54"/>
  <sheetViews>
    <sheetView showGridLines="0" tabSelected="1" topLeftCell="A21" zoomScale="90" zoomScaleNormal="90" workbookViewId="0">
      <selection activeCell="B46" sqref="B46:H46"/>
    </sheetView>
  </sheetViews>
  <sheetFormatPr defaultColWidth="11.25" defaultRowHeight="15.75" outlineLevelRow="1" outlineLevelCol="1" x14ac:dyDescent="0.25"/>
  <cols>
    <col min="1" max="1" width="8.375" customWidth="1"/>
    <col min="2" max="2" width="11.75" style="1" customWidth="1"/>
    <col min="3" max="3" width="11.75" style="2" customWidth="1"/>
    <col min="4" max="4" width="33.75" style="2" customWidth="1"/>
    <col min="5" max="5" width="4.5" style="2" customWidth="1"/>
    <col min="6" max="6" width="11.75" style="1" customWidth="1"/>
    <col min="7" max="7" width="11.75" style="2" customWidth="1"/>
    <col min="8" max="8" width="33.625" style="2" customWidth="1"/>
    <col min="9" max="9" width="12.25" hidden="1" customWidth="1"/>
    <col min="10" max="10" width="2" hidden="1" customWidth="1"/>
    <col min="11" max="12" width="13.25" hidden="1" customWidth="1"/>
    <col min="13" max="15" width="5.5" hidden="1" customWidth="1"/>
    <col min="16" max="16" width="12.25" hidden="1" customWidth="1"/>
    <col min="17" max="17" width="2" hidden="1" customWidth="1"/>
    <col min="18" max="19" width="13.25" hidden="1" customWidth="1"/>
    <col min="20" max="22" width="5.5" hidden="1" customWidth="1"/>
    <col min="23" max="23" width="12.25" hidden="1" customWidth="1"/>
    <col min="24" max="24" width="11.25" hidden="1" customWidth="1"/>
    <col min="25" max="25" width="12.25" hidden="1" customWidth="1"/>
    <col min="26" max="26" width="2" hidden="1" customWidth="1"/>
    <col min="27" max="28" width="13.25" hidden="1" customWidth="1"/>
    <col min="29" max="31" width="5.5" hidden="1" customWidth="1"/>
    <col min="32" max="32" width="11.75" hidden="1" customWidth="1"/>
    <col min="33" max="33" width="2" hidden="1" customWidth="1"/>
    <col min="34" max="35" width="12.75" hidden="1" customWidth="1"/>
    <col min="36" max="38" width="5.5" hidden="1" customWidth="1"/>
    <col min="39" max="39" width="12.25" hidden="1" customWidth="1"/>
    <col min="40" max="40" width="11.25" customWidth="1"/>
    <col min="43" max="43" width="25.25" hidden="1" customWidth="1" outlineLevel="1"/>
    <col min="44" max="44" width="11.25" collapsed="1"/>
  </cols>
  <sheetData>
    <row r="1" spans="1:43" ht="16.5" thickBot="1" x14ac:dyDescent="0.3"/>
    <row r="2" spans="1:43" ht="18.75" x14ac:dyDescent="0.3">
      <c r="B2" s="117" t="s">
        <v>152</v>
      </c>
      <c r="C2" s="118"/>
      <c r="D2" s="118"/>
      <c r="E2" s="118"/>
      <c r="F2" s="118"/>
      <c r="G2" s="118"/>
      <c r="H2" s="119"/>
      <c r="AQ2" s="3" t="s">
        <v>0</v>
      </c>
    </row>
    <row r="3" spans="1:43" ht="16.5" thickBot="1" x14ac:dyDescent="0.3">
      <c r="B3" s="4" t="s">
        <v>1</v>
      </c>
      <c r="C3" s="5" t="s">
        <v>2</v>
      </c>
      <c r="D3" s="5"/>
      <c r="E3" s="5"/>
      <c r="F3" s="5" t="s">
        <v>1</v>
      </c>
      <c r="G3" s="5" t="s">
        <v>3</v>
      </c>
      <c r="H3" s="6"/>
      <c r="AQ3" s="7" t="s">
        <v>4</v>
      </c>
    </row>
    <row r="4" spans="1:43" x14ac:dyDescent="0.25">
      <c r="B4" s="8" t="s">
        <v>5</v>
      </c>
      <c r="C4" s="120" t="s">
        <v>6</v>
      </c>
      <c r="D4" s="121"/>
      <c r="E4" s="9"/>
      <c r="F4" s="109"/>
      <c r="G4" s="109"/>
      <c r="H4" s="10"/>
      <c r="AQ4" s="3" t="s">
        <v>7</v>
      </c>
    </row>
    <row r="5" spans="1:43" x14ac:dyDescent="0.25">
      <c r="B5" s="11">
        <v>0.70833333333333337</v>
      </c>
      <c r="C5" s="12" t="s">
        <v>8</v>
      </c>
      <c r="D5" s="13" t="s">
        <v>9</v>
      </c>
      <c r="E5" s="14"/>
      <c r="F5" s="110"/>
      <c r="G5" s="111"/>
      <c r="H5" s="15"/>
      <c r="I5" t="str">
        <f>LEFT(D5,FIND(" v ",D5)-1)</f>
        <v>Denmark</v>
      </c>
      <c r="J5">
        <f>COUNTIF($I$5:$I5,I5)+COUNTIF($P$5:$P5,I5)+COUNTIF($Y$5:$Y5,I5)+COUNTIF($AF$5:$AF5,I5)</f>
        <v>1</v>
      </c>
      <c r="K5" t="str">
        <f>I5&amp;J5</f>
        <v>Denmark1</v>
      </c>
      <c r="L5" t="s">
        <v>10</v>
      </c>
      <c r="M5" t="s">
        <v>11</v>
      </c>
      <c r="N5" t="s">
        <v>2</v>
      </c>
      <c r="O5" s="16">
        <f>$B5</f>
        <v>0.70833333333333337</v>
      </c>
      <c r="P5" t="str">
        <f>RIGHT(D5,LEN(D5)-LEN(I5)-3)</f>
        <v>Brazil</v>
      </c>
      <c r="Q5">
        <f>COUNTIF($I$5:$I5,P5)+COUNTIF($P$5:$P5,P5)+COUNTIF($Y$5:$Y5,P5)+COUNTIF($AF$5:$AF5,P5)</f>
        <v>1</v>
      </c>
      <c r="R5" t="str">
        <f>P5&amp;Q5</f>
        <v>Brazil1</v>
      </c>
      <c r="S5" t="s">
        <v>12</v>
      </c>
      <c r="T5" t="s">
        <v>11</v>
      </c>
      <c r="U5" t="s">
        <v>2</v>
      </c>
      <c r="V5" s="16">
        <f>$B5</f>
        <v>0.70833333333333337</v>
      </c>
      <c r="W5" t="str">
        <f>I5</f>
        <v>Denmark</v>
      </c>
      <c r="Y5" t="e">
        <f>LEFT(H5,FIND(" v ",H5)-1)</f>
        <v>#VALUE!</v>
      </c>
      <c r="Z5">
        <f>COUNTIF($I$5:$I5,Y5)+COUNTIF($P$5:$P5,Y5)+COUNTIF($Y$5:$Y5,Y5)+COUNTIF($AF$5:$AF5,Y5)</f>
        <v>2</v>
      </c>
      <c r="AA5" t="e">
        <f>Y5&amp;Z5</f>
        <v>#VALUE!</v>
      </c>
      <c r="AB5" t="s">
        <v>10</v>
      </c>
      <c r="AC5" t="s">
        <v>11</v>
      </c>
      <c r="AD5" t="s">
        <v>3</v>
      </c>
      <c r="AE5" s="16">
        <f>$F5</f>
        <v>0</v>
      </c>
      <c r="AF5" t="e">
        <f>RIGHT(H5,LEN(H5)-LEN(Y5)-3)</f>
        <v>#VALUE!</v>
      </c>
      <c r="AG5">
        <f>COUNTIF($I$5:$I5,AF5)+COUNTIF($P$5:$P5,AF5)+COUNTIF($Y$5:$Y5,AF5)+COUNTIF($AF$5:$AF5,AF5)</f>
        <v>2</v>
      </c>
      <c r="AH5" t="e">
        <f>AF5&amp;AG5</f>
        <v>#VALUE!</v>
      </c>
      <c r="AI5" t="s">
        <v>12</v>
      </c>
      <c r="AJ5" t="s">
        <v>11</v>
      </c>
      <c r="AK5" t="s">
        <v>3</v>
      </c>
      <c r="AL5" s="16">
        <f t="shared" ref="AL5:AL30" si="0">$F5</f>
        <v>0</v>
      </c>
      <c r="AM5" t="e">
        <f>Y5</f>
        <v>#VALUE!</v>
      </c>
      <c r="AQ5" s="3" t="s">
        <v>13</v>
      </c>
    </row>
    <row r="6" spans="1:43" ht="16.5" thickBot="1" x14ac:dyDescent="0.3">
      <c r="B6" s="17">
        <v>0.80208333333333337</v>
      </c>
      <c r="C6" s="18" t="s">
        <v>14</v>
      </c>
      <c r="D6" s="3" t="s">
        <v>13</v>
      </c>
      <c r="E6" s="14"/>
      <c r="F6" s="110"/>
      <c r="G6" s="111"/>
      <c r="H6" s="15"/>
      <c r="I6" t="str">
        <f>LEFT(D6,FIND(" v ",D6)-1)</f>
        <v>Great Britain</v>
      </c>
      <c r="J6">
        <f>COUNTIF($I$5:$I6,I6)+COUNTIF($P$5:$P6,I6)+COUNTIF($Y$5:$Y6,I6)+COUNTIF($AF$5:$AF6,I6)</f>
        <v>1</v>
      </c>
      <c r="K6" t="str">
        <f>I6&amp;J6</f>
        <v>Great Britain1</v>
      </c>
      <c r="L6" t="s">
        <v>10</v>
      </c>
      <c r="M6" t="s">
        <v>11</v>
      </c>
      <c r="N6" t="s">
        <v>2</v>
      </c>
      <c r="O6" s="16">
        <f t="shared" ref="O6:O30" si="1">$B6</f>
        <v>0.80208333333333337</v>
      </c>
      <c r="P6" t="str">
        <f>RIGHT(D6,LEN(D6)-LEN(I6)-3)</f>
        <v>Switzerland</v>
      </c>
      <c r="Q6">
        <f>COUNTIF($I$5:$I6,P6)+COUNTIF($P$5:$P6,P6)+COUNTIF($Y$5:$Y6,P6)+COUNTIF($AF$5:$AF6,P6)</f>
        <v>1</v>
      </c>
      <c r="R6" t="str">
        <f>P6&amp;Q6</f>
        <v>Switzerland1</v>
      </c>
      <c r="S6" t="s">
        <v>12</v>
      </c>
      <c r="T6" t="s">
        <v>11</v>
      </c>
      <c r="U6" t="s">
        <v>2</v>
      </c>
      <c r="V6" s="16">
        <f t="shared" ref="V6:V30" si="2">$B6</f>
        <v>0.80208333333333337</v>
      </c>
      <c r="W6" t="str">
        <f>I6</f>
        <v>Great Britain</v>
      </c>
      <c r="Y6" t="e">
        <f>LEFT(H6,FIND(" v ",H6)-1)</f>
        <v>#VALUE!</v>
      </c>
      <c r="Z6">
        <f>COUNTIF($I$5:$I6,Y6)+COUNTIF($P$5:$P6,Y6)+COUNTIF($Y$5:$Y6,Y6)+COUNTIF($AF$5:$AF6,Y6)</f>
        <v>4</v>
      </c>
      <c r="AA6" t="e">
        <f>Y6&amp;Z6</f>
        <v>#VALUE!</v>
      </c>
      <c r="AB6" t="s">
        <v>10</v>
      </c>
      <c r="AC6" t="s">
        <v>11</v>
      </c>
      <c r="AD6" t="s">
        <v>3</v>
      </c>
      <c r="AE6" s="16">
        <f t="shared" ref="AE6:AE30" si="3">$F6</f>
        <v>0</v>
      </c>
      <c r="AF6" t="e">
        <f>RIGHT(H6,LEN(H6)-LEN(Y6)-3)</f>
        <v>#VALUE!</v>
      </c>
      <c r="AG6">
        <f>COUNTIF($I$5:$I6,AF6)+COUNTIF($P$5:$P6,AF6)+COUNTIF($Y$5:$Y6,AF6)+COUNTIF($AF$5:$AF6,AF6)</f>
        <v>4</v>
      </c>
      <c r="AH6" t="e">
        <f>AF6&amp;AG6</f>
        <v>#VALUE!</v>
      </c>
      <c r="AI6" t="s">
        <v>12</v>
      </c>
      <c r="AJ6" t="s">
        <v>11</v>
      </c>
      <c r="AK6" t="s">
        <v>3</v>
      </c>
      <c r="AL6" s="16">
        <f t="shared" si="0"/>
        <v>0</v>
      </c>
      <c r="AM6" t="e">
        <f>Y6</f>
        <v>#VALUE!</v>
      </c>
      <c r="AQ6" s="3" t="s">
        <v>15</v>
      </c>
    </row>
    <row r="7" spans="1:43" ht="18.75" x14ac:dyDescent="0.3">
      <c r="B7" s="117" t="s">
        <v>153</v>
      </c>
      <c r="C7" s="118"/>
      <c r="D7" s="118"/>
      <c r="E7" s="118"/>
      <c r="F7" s="118"/>
      <c r="G7" s="118"/>
      <c r="H7" s="119"/>
      <c r="O7" s="16"/>
      <c r="V7" s="16"/>
      <c r="AE7" s="16"/>
      <c r="AL7" s="16"/>
      <c r="AQ7" s="19" t="s">
        <v>16</v>
      </c>
    </row>
    <row r="8" spans="1:43" ht="16.5" thickBot="1" x14ac:dyDescent="0.3">
      <c r="B8" s="4" t="s">
        <v>1</v>
      </c>
      <c r="C8" s="5" t="s">
        <v>2</v>
      </c>
      <c r="D8" s="5"/>
      <c r="E8" s="5"/>
      <c r="F8" s="5" t="s">
        <v>1</v>
      </c>
      <c r="G8" s="5" t="s">
        <v>3</v>
      </c>
      <c r="H8" s="6"/>
      <c r="O8" s="16"/>
      <c r="V8" s="16"/>
      <c r="AE8" s="16"/>
      <c r="AL8" s="16"/>
      <c r="AO8" s="16"/>
      <c r="AQ8" s="19" t="s">
        <v>17</v>
      </c>
    </row>
    <row r="9" spans="1:43" x14ac:dyDescent="0.25">
      <c r="A9" s="16"/>
      <c r="B9" s="20">
        <v>0.375</v>
      </c>
      <c r="C9" s="21" t="s">
        <v>20</v>
      </c>
      <c r="D9" s="3" t="s">
        <v>19</v>
      </c>
      <c r="E9" s="14"/>
      <c r="F9" s="22">
        <v>0.375</v>
      </c>
      <c r="G9" s="23" t="s">
        <v>18</v>
      </c>
      <c r="H9" s="112" t="s">
        <v>21</v>
      </c>
      <c r="I9" t="str">
        <f t="shared" ref="I9:I10" si="4">LEFT(D9,FIND(" v ",D9)-1)</f>
        <v>France</v>
      </c>
      <c r="J9">
        <f>COUNTIF($I$5:$I9,I9)+COUNTIF($P$5:$P9,I9)+COUNTIF($Y$5:$Y9,I9)+COUNTIF($AF$5:$AF9,I9)</f>
        <v>1</v>
      </c>
      <c r="K9" t="str">
        <f t="shared" ref="K9:K10" si="5">I9&amp;J9</f>
        <v>France1</v>
      </c>
      <c r="L9" t="s">
        <v>10</v>
      </c>
      <c r="M9" t="s">
        <v>22</v>
      </c>
      <c r="N9" t="s">
        <v>2</v>
      </c>
      <c r="O9" s="16">
        <f t="shared" si="1"/>
        <v>0.375</v>
      </c>
      <c r="P9" t="str">
        <f t="shared" ref="P9:P10" si="6">RIGHT(D9,LEN(D9)-LEN(I9)-3)</f>
        <v>New Zealand</v>
      </c>
      <c r="Q9">
        <f>COUNTIF($I$5:$I9,P9)+COUNTIF($P$5:$P9,P9)+COUNTIF($Y$5:$Y9,P9)+COUNTIF($AF$5:$AF9,P9)</f>
        <v>1</v>
      </c>
      <c r="R9" t="str">
        <f t="shared" ref="R9:R10" si="7">P9&amp;Q9</f>
        <v>New Zealand1</v>
      </c>
      <c r="S9" t="s">
        <v>12</v>
      </c>
      <c r="T9" t="s">
        <v>22</v>
      </c>
      <c r="U9" t="s">
        <v>2</v>
      </c>
      <c r="V9" s="16">
        <f t="shared" si="2"/>
        <v>0.375</v>
      </c>
      <c r="W9" t="str">
        <f t="shared" ref="W9:W10" si="8">I9</f>
        <v>France</v>
      </c>
      <c r="Y9" t="str">
        <f t="shared" ref="Y9:Y10" si="9">LEFT(H9,FIND(" v ",H9)-1)</f>
        <v>Australia</v>
      </c>
      <c r="Z9">
        <f>COUNTIF($I$5:$I9,Y9)+COUNTIF($P$5:$P9,Y9)+COUNTIF($Y$5:$Y9,Y9)+COUNTIF($AF$5:$AF9,Y9)</f>
        <v>1</v>
      </c>
      <c r="AA9" t="str">
        <f t="shared" ref="AA9:AA10" si="10">Y9&amp;Z9</f>
        <v>Australia1</v>
      </c>
      <c r="AB9" t="s">
        <v>10</v>
      </c>
      <c r="AC9" t="s">
        <v>22</v>
      </c>
      <c r="AD9" t="s">
        <v>3</v>
      </c>
      <c r="AE9" s="16">
        <f t="shared" si="3"/>
        <v>0.375</v>
      </c>
      <c r="AF9" t="str">
        <f t="shared" ref="AF9:AF10" si="11">RIGHT(H9,LEN(H9)-LEN(Y9)-3)</f>
        <v>Brazil</v>
      </c>
      <c r="AG9">
        <f>COUNTIF($I$5:$I9,AF9)+COUNTIF($P$5:$P9,AF9)+COUNTIF($Y$5:$Y9,AF9)+COUNTIF($AF$5:$AF9,AF9)</f>
        <v>2</v>
      </c>
      <c r="AH9" t="str">
        <f t="shared" ref="AH9:AH10" si="12">AF9&amp;AG9</f>
        <v>Brazil2</v>
      </c>
      <c r="AI9" t="s">
        <v>12</v>
      </c>
      <c r="AJ9" t="s">
        <v>22</v>
      </c>
      <c r="AK9" t="s">
        <v>3</v>
      </c>
      <c r="AL9" s="16">
        <f t="shared" si="0"/>
        <v>0.375</v>
      </c>
      <c r="AM9" t="str">
        <f t="shared" ref="AM9:AM10" si="13">Y9</f>
        <v>Australia</v>
      </c>
      <c r="AO9" s="16"/>
      <c r="AQ9" s="19" t="s">
        <v>23</v>
      </c>
    </row>
    <row r="10" spans="1:43" x14ac:dyDescent="0.25">
      <c r="B10" s="11">
        <v>0.48958333333333331</v>
      </c>
      <c r="C10" s="25" t="s">
        <v>26</v>
      </c>
      <c r="D10" s="19" t="s">
        <v>27</v>
      </c>
      <c r="E10" s="14"/>
      <c r="F10" s="11">
        <v>0.46874999999999994</v>
      </c>
      <c r="G10" s="25" t="s">
        <v>24</v>
      </c>
      <c r="H10" s="29" t="s">
        <v>25</v>
      </c>
      <c r="I10" t="str">
        <f t="shared" si="4"/>
        <v>Colombia</v>
      </c>
      <c r="J10">
        <f>COUNTIF($I$5:$I10,I10)+COUNTIF($P$5:$P10,I10)+COUNTIF($Y$5:$Y10,I10)+COUNTIF($AF$5:$AF10,I10)</f>
        <v>1</v>
      </c>
      <c r="K10" t="str">
        <f t="shared" si="5"/>
        <v>Colombia1</v>
      </c>
      <c r="L10" t="s">
        <v>10</v>
      </c>
      <c r="M10" t="s">
        <v>22</v>
      </c>
      <c r="N10" t="s">
        <v>2</v>
      </c>
      <c r="O10" s="16">
        <f t="shared" si="1"/>
        <v>0.48958333333333331</v>
      </c>
      <c r="P10" t="str">
        <f t="shared" si="6"/>
        <v>Japan</v>
      </c>
      <c r="Q10">
        <f>COUNTIF($I$5:$I10,P10)+COUNTIF($P$5:$P10,P10)+COUNTIF($Y$5:$Y10,P10)+COUNTIF($AF$5:$AF10,P10)</f>
        <v>1</v>
      </c>
      <c r="R10" t="str">
        <f t="shared" si="7"/>
        <v>Japan1</v>
      </c>
      <c r="S10" t="s">
        <v>12</v>
      </c>
      <c r="T10" t="s">
        <v>22</v>
      </c>
      <c r="U10" t="s">
        <v>2</v>
      </c>
      <c r="V10" s="16">
        <f t="shared" si="2"/>
        <v>0.48958333333333331</v>
      </c>
      <c r="W10" t="str">
        <f t="shared" si="8"/>
        <v>Colombia</v>
      </c>
      <c r="Y10" t="str">
        <f t="shared" si="9"/>
        <v>United States</v>
      </c>
      <c r="Z10">
        <f>COUNTIF($I$5:$I10,Y10)+COUNTIF($P$5:$P10,Y10)+COUNTIF($Y$5:$Y10,Y10)+COUNTIF($AF$5:$AF10,Y10)</f>
        <v>1</v>
      </c>
      <c r="AA10" t="str">
        <f t="shared" si="10"/>
        <v>United States1</v>
      </c>
      <c r="AB10" t="s">
        <v>10</v>
      </c>
      <c r="AC10" t="s">
        <v>22</v>
      </c>
      <c r="AD10" t="s">
        <v>3</v>
      </c>
      <c r="AE10" s="16">
        <f t="shared" si="3"/>
        <v>0.46874999999999994</v>
      </c>
      <c r="AF10" t="str">
        <f t="shared" si="11"/>
        <v>Germany</v>
      </c>
      <c r="AG10">
        <f>COUNTIF($I$5:$I10,AF10)+COUNTIF($P$5:$P10,AF10)+COUNTIF($Y$5:$Y10,AF10)+COUNTIF($AF$5:$AF10,AF10)</f>
        <v>1</v>
      </c>
      <c r="AH10" t="str">
        <f t="shared" si="12"/>
        <v>Germany1</v>
      </c>
      <c r="AI10" t="s">
        <v>12</v>
      </c>
      <c r="AJ10" t="s">
        <v>22</v>
      </c>
      <c r="AK10" t="s">
        <v>3</v>
      </c>
      <c r="AL10" s="16">
        <f t="shared" si="0"/>
        <v>0.46874999999999994</v>
      </c>
      <c r="AM10" t="str">
        <f t="shared" si="13"/>
        <v>United States</v>
      </c>
      <c r="AQ10" s="19" t="s">
        <v>28</v>
      </c>
    </row>
    <row r="11" spans="1:43" x14ac:dyDescent="0.25">
      <c r="B11" s="122"/>
      <c r="C11" s="123"/>
      <c r="D11" s="124"/>
      <c r="E11" s="14"/>
      <c r="F11" s="122"/>
      <c r="G11" s="123"/>
      <c r="H11" s="124"/>
      <c r="O11" s="16"/>
      <c r="V11" s="16"/>
      <c r="AE11" s="16"/>
      <c r="AL11" s="16"/>
      <c r="AQ11" s="19" t="s">
        <v>29</v>
      </c>
    </row>
    <row r="12" spans="1:43" x14ac:dyDescent="0.25">
      <c r="B12" s="11">
        <v>0.65625</v>
      </c>
      <c r="C12" s="25" t="s">
        <v>30</v>
      </c>
      <c r="D12" s="19" t="s">
        <v>31</v>
      </c>
      <c r="E12" s="14"/>
      <c r="F12" s="11">
        <v>0.61458333333333337</v>
      </c>
      <c r="G12" s="25" t="s">
        <v>32</v>
      </c>
      <c r="H12" s="29" t="s">
        <v>33</v>
      </c>
      <c r="I12" t="str">
        <f t="shared" ref="I12:I14" si="14">LEFT(D12,FIND(" v ",D12)-1)</f>
        <v>Canada</v>
      </c>
      <c r="J12">
        <f>COUNTIF($I$5:$I12,I12)+COUNTIF($P$5:$P12,I12)+COUNTIF($Y$5:$Y12,I12)+COUNTIF($AF$5:$AF12,I12)</f>
        <v>1</v>
      </c>
      <c r="K12" t="str">
        <f t="shared" ref="K12:K14" si="15">I12&amp;J12</f>
        <v>Canada1</v>
      </c>
      <c r="L12" t="s">
        <v>10</v>
      </c>
      <c r="M12" t="s">
        <v>22</v>
      </c>
      <c r="N12" t="s">
        <v>2</v>
      </c>
      <c r="O12" s="16">
        <f t="shared" si="1"/>
        <v>0.65625</v>
      </c>
      <c r="P12" t="str">
        <f t="shared" ref="P12:P14" si="16">RIGHT(D12,LEN(D12)-LEN(I12)-3)</f>
        <v>Australia</v>
      </c>
      <c r="Q12">
        <f>COUNTIF($I$5:$I12,P12)+COUNTIF($P$5:$P12,P12)+COUNTIF($Y$5:$Y12,P12)+COUNTIF($AF$5:$AF12,P12)</f>
        <v>2</v>
      </c>
      <c r="R12" t="str">
        <f t="shared" ref="R12:R14" si="17">P12&amp;Q12</f>
        <v>Australia2</v>
      </c>
      <c r="S12" t="s">
        <v>12</v>
      </c>
      <c r="T12" t="s">
        <v>22</v>
      </c>
      <c r="U12" t="s">
        <v>2</v>
      </c>
      <c r="V12" s="16">
        <f t="shared" si="2"/>
        <v>0.65625</v>
      </c>
      <c r="W12" t="str">
        <f t="shared" ref="W12:W14" si="18">I12</f>
        <v>Canada</v>
      </c>
      <c r="Y12" t="str">
        <f>LEFT(H12,FIND(" v ",H12)-1)</f>
        <v>Switzerland</v>
      </c>
      <c r="Z12">
        <f>COUNTIF($I$5:$I12,Y12)+COUNTIF($P$5:$P12,Y12)+COUNTIF($Y$5:$Y12,Y12)+COUNTIF($AF$5:$AF12,Y12)</f>
        <v>2</v>
      </c>
      <c r="AA12" t="str">
        <f t="shared" ref="AA12:AA14" si="19">Y12&amp;Z12</f>
        <v>Switzerland2</v>
      </c>
      <c r="AB12" t="s">
        <v>10</v>
      </c>
      <c r="AC12" t="s">
        <v>22</v>
      </c>
      <c r="AD12" t="s">
        <v>3</v>
      </c>
      <c r="AE12" s="16">
        <f t="shared" si="3"/>
        <v>0.61458333333333337</v>
      </c>
      <c r="AF12" t="str">
        <f>RIGHT(H12,LEN(H12)-LEN(Y12)-3)</f>
        <v>New Zealand</v>
      </c>
      <c r="AG12">
        <f>COUNTIF($I$5:$I12,AF12)+COUNTIF($P$5:$P12,AF12)+COUNTIF($Y$5:$Y12,AF12)+COUNTIF($AF$5:$AF12,AF12)</f>
        <v>2</v>
      </c>
      <c r="AH12" t="str">
        <f t="shared" ref="AH12:AH14" si="20">AF12&amp;AG12</f>
        <v>New Zealand2</v>
      </c>
      <c r="AI12" t="s">
        <v>12</v>
      </c>
      <c r="AJ12" t="s">
        <v>22</v>
      </c>
      <c r="AK12" t="s">
        <v>3</v>
      </c>
      <c r="AL12" s="16">
        <f t="shared" si="0"/>
        <v>0.61458333333333337</v>
      </c>
      <c r="AM12" t="str">
        <f t="shared" ref="AM12:AM14" si="21">Y12</f>
        <v>Switzerland</v>
      </c>
      <c r="AQ12" s="3" t="s">
        <v>34</v>
      </c>
    </row>
    <row r="13" spans="1:43" x14ac:dyDescent="0.25">
      <c r="A13" s="16"/>
      <c r="B13" s="11">
        <v>0.75</v>
      </c>
      <c r="C13" s="25" t="s">
        <v>35</v>
      </c>
      <c r="D13" s="19" t="s">
        <v>23</v>
      </c>
      <c r="E13" s="14"/>
      <c r="F13" s="11">
        <v>0.72916666666666663</v>
      </c>
      <c r="G13" s="25" t="s">
        <v>36</v>
      </c>
      <c r="H13" s="113" t="s">
        <v>37</v>
      </c>
      <c r="I13" t="str">
        <f t="shared" si="14"/>
        <v>Japan</v>
      </c>
      <c r="J13">
        <f>COUNTIF($I$5:$I13,I13)+COUNTIF($P$5:$P13,I13)+COUNTIF($Y$5:$Y13,I13)+COUNTIF($AF$5:$AF13,I13)</f>
        <v>2</v>
      </c>
      <c r="K13" t="str">
        <f t="shared" si="15"/>
        <v>Japan2</v>
      </c>
      <c r="L13" t="s">
        <v>10</v>
      </c>
      <c r="M13" t="s">
        <v>22</v>
      </c>
      <c r="N13" t="s">
        <v>2</v>
      </c>
      <c r="O13" s="16">
        <f t="shared" si="1"/>
        <v>0.75</v>
      </c>
      <c r="P13" t="str">
        <f t="shared" si="16"/>
        <v>Denmark</v>
      </c>
      <c r="Q13">
        <f>COUNTIF($I$5:$I13,P13)+COUNTIF($P$5:$P13,P13)+COUNTIF($Y$5:$Y13,P13)+COUNTIF($AF$5:$AF13,P13)</f>
        <v>2</v>
      </c>
      <c r="R13" t="str">
        <f t="shared" si="17"/>
        <v>Denmark2</v>
      </c>
      <c r="S13" t="s">
        <v>12</v>
      </c>
      <c r="T13" t="s">
        <v>22</v>
      </c>
      <c r="U13" t="s">
        <v>2</v>
      </c>
      <c r="V13" s="16">
        <f t="shared" si="2"/>
        <v>0.75</v>
      </c>
      <c r="W13" t="str">
        <f t="shared" si="18"/>
        <v>Japan</v>
      </c>
      <c r="Y13" t="str">
        <f t="shared" ref="Y13:Y14" si="22">LEFT(H13,FIND(" v ",H13)-1)</f>
        <v>Brazil</v>
      </c>
      <c r="Z13">
        <f>COUNTIF($I$5:$I13,Y13)+COUNTIF($P$5:$P13,Y13)+COUNTIF($Y$5:$Y13,Y13)+COUNTIF($AF$5:$AF13,Y13)</f>
        <v>3</v>
      </c>
      <c r="AA13" t="str">
        <f t="shared" si="19"/>
        <v>Brazil3</v>
      </c>
      <c r="AB13" t="s">
        <v>10</v>
      </c>
      <c r="AC13" t="s">
        <v>22</v>
      </c>
      <c r="AD13" t="s">
        <v>3</v>
      </c>
      <c r="AE13" s="16">
        <f t="shared" si="3"/>
        <v>0.72916666666666663</v>
      </c>
      <c r="AF13" t="str">
        <f t="shared" ref="AF13:AF14" si="23">RIGHT(H13,LEN(H13)-LEN(Y13)-3)</f>
        <v>Colombia</v>
      </c>
      <c r="AG13">
        <f>COUNTIF($I$5:$I13,AF13)+COUNTIF($P$5:$P13,AF13)+COUNTIF($Y$5:$Y13,AF13)+COUNTIF($AF$5:$AF13,AF13)</f>
        <v>2</v>
      </c>
      <c r="AH13" t="str">
        <f t="shared" si="20"/>
        <v>Colombia2</v>
      </c>
      <c r="AI13" t="s">
        <v>12</v>
      </c>
      <c r="AJ13" t="s">
        <v>22</v>
      </c>
      <c r="AK13" t="s">
        <v>3</v>
      </c>
      <c r="AL13" s="16">
        <f t="shared" si="0"/>
        <v>0.72916666666666663</v>
      </c>
      <c r="AM13" t="str">
        <f t="shared" si="21"/>
        <v>Brazil</v>
      </c>
      <c r="AQ13" s="3" t="s">
        <v>38</v>
      </c>
    </row>
    <row r="14" spans="1:43" ht="16.5" thickBot="1" x14ac:dyDescent="0.3">
      <c r="A14" s="16"/>
      <c r="B14" s="17">
        <v>0.84375</v>
      </c>
      <c r="C14" s="18" t="s">
        <v>41</v>
      </c>
      <c r="D14" s="26" t="s">
        <v>42</v>
      </c>
      <c r="E14" s="14"/>
      <c r="F14" s="17">
        <v>0.84375</v>
      </c>
      <c r="G14" s="28" t="s">
        <v>39</v>
      </c>
      <c r="H14" s="114" t="s">
        <v>40</v>
      </c>
      <c r="I14" t="str">
        <f t="shared" si="14"/>
        <v>Germany</v>
      </c>
      <c r="J14">
        <f>COUNTIF($I$5:$I14,I14)+COUNTIF($P$5:$P14,I14)+COUNTIF($Y$5:$Y14,I14)+COUNTIF($AF$5:$AF14,I14)</f>
        <v>2</v>
      </c>
      <c r="K14" t="str">
        <f t="shared" si="15"/>
        <v>Germany2</v>
      </c>
      <c r="L14" t="s">
        <v>10</v>
      </c>
      <c r="M14" t="s">
        <v>22</v>
      </c>
      <c r="N14" t="s">
        <v>2</v>
      </c>
      <c r="O14" s="16">
        <f t="shared" si="1"/>
        <v>0.84375</v>
      </c>
      <c r="P14" t="str">
        <f t="shared" si="16"/>
        <v>Great Britain</v>
      </c>
      <c r="Q14">
        <f>COUNTIF($I$5:$I14,P14)+COUNTIF($P$5:$P14,P14)+COUNTIF($Y$5:$Y14,P14)+COUNTIF($AF$5:$AF14,P14)</f>
        <v>2</v>
      </c>
      <c r="R14" t="str">
        <f t="shared" si="17"/>
        <v>Great Britain2</v>
      </c>
      <c r="S14" t="s">
        <v>12</v>
      </c>
      <c r="T14" t="s">
        <v>22</v>
      </c>
      <c r="U14" t="s">
        <v>2</v>
      </c>
      <c r="V14" s="16">
        <f t="shared" si="2"/>
        <v>0.84375</v>
      </c>
      <c r="W14" t="str">
        <f t="shared" si="18"/>
        <v>Germany</v>
      </c>
      <c r="Y14" t="str">
        <f t="shared" si="22"/>
        <v>France</v>
      </c>
      <c r="Z14">
        <f>COUNTIF($I$5:$I14,Y14)+COUNTIF($P$5:$P14,Y14)+COUNTIF($Y$5:$Y14,Y14)+COUNTIF($AF$5:$AF14,Y14)</f>
        <v>2</v>
      </c>
      <c r="AA14" t="str">
        <f t="shared" si="19"/>
        <v>France2</v>
      </c>
      <c r="AB14" t="s">
        <v>10</v>
      </c>
      <c r="AC14" t="s">
        <v>22</v>
      </c>
      <c r="AD14" t="s">
        <v>3</v>
      </c>
      <c r="AE14" s="16">
        <f t="shared" si="3"/>
        <v>0.84375</v>
      </c>
      <c r="AF14" t="str">
        <f t="shared" si="23"/>
        <v>Switzerland</v>
      </c>
      <c r="AG14">
        <f>COUNTIF($I$5:$I14,AF14)+COUNTIF($P$5:$P14,AF14)+COUNTIF($Y$5:$Y14,AF14)+COUNTIF($AF$5:$AF14,AF14)</f>
        <v>3</v>
      </c>
      <c r="AH14" t="str">
        <f t="shared" si="20"/>
        <v>Switzerland3</v>
      </c>
      <c r="AI14" t="s">
        <v>12</v>
      </c>
      <c r="AJ14" t="s">
        <v>22</v>
      </c>
      <c r="AK14" t="s">
        <v>3</v>
      </c>
      <c r="AL14" s="16">
        <f t="shared" si="0"/>
        <v>0.84375</v>
      </c>
      <c r="AM14" t="str">
        <f t="shared" si="21"/>
        <v>France</v>
      </c>
      <c r="AQ14" s="3" t="s">
        <v>25</v>
      </c>
    </row>
    <row r="15" spans="1:43" ht="18.75" x14ac:dyDescent="0.3">
      <c r="B15" s="117" t="s">
        <v>154</v>
      </c>
      <c r="C15" s="118"/>
      <c r="D15" s="118"/>
      <c r="E15" s="118"/>
      <c r="F15" s="118"/>
      <c r="G15" s="118"/>
      <c r="H15" s="119"/>
      <c r="O15" s="16"/>
      <c r="V15" s="16"/>
      <c r="AE15" s="16"/>
      <c r="AL15" s="16"/>
      <c r="AQ15" s="3" t="s">
        <v>43</v>
      </c>
    </row>
    <row r="16" spans="1:43" ht="16.5" thickBot="1" x14ac:dyDescent="0.3">
      <c r="B16" s="4" t="s">
        <v>1</v>
      </c>
      <c r="C16" s="5" t="s">
        <v>2</v>
      </c>
      <c r="D16" s="5"/>
      <c r="E16" s="5"/>
      <c r="F16" s="5" t="s">
        <v>1</v>
      </c>
      <c r="G16" s="5" t="s">
        <v>3</v>
      </c>
      <c r="H16" s="6"/>
      <c r="O16" s="16"/>
      <c r="V16" s="16"/>
      <c r="AE16" s="16"/>
      <c r="AL16" s="16"/>
      <c r="AQ16" s="19" t="s">
        <v>44</v>
      </c>
    </row>
    <row r="17" spans="2:43" x14ac:dyDescent="0.25">
      <c r="B17" s="20">
        <v>0.41666666666666669</v>
      </c>
      <c r="C17" s="21" t="s">
        <v>45</v>
      </c>
      <c r="D17" s="19" t="s">
        <v>46</v>
      </c>
      <c r="E17" s="14"/>
      <c r="F17" s="22">
        <v>0.375</v>
      </c>
      <c r="G17" s="23" t="s">
        <v>47</v>
      </c>
      <c r="H17" s="113" t="s">
        <v>29</v>
      </c>
      <c r="I17" t="str">
        <f t="shared" ref="I17:I18" si="24">LEFT(D17,FIND(" v ",D17)-1)</f>
        <v>Denmark</v>
      </c>
      <c r="J17">
        <f>COUNTIF($I$5:$I17,I17)+COUNTIF($P$5:$P17,I17)+COUNTIF($Y$5:$Y17,I17)+COUNTIF($AF$5:$AF17,I17)</f>
        <v>3</v>
      </c>
      <c r="K17" t="str">
        <f t="shared" ref="K17:K18" si="25">I17&amp;J17</f>
        <v>Denmark3</v>
      </c>
      <c r="L17" t="s">
        <v>10</v>
      </c>
      <c r="M17" t="s">
        <v>48</v>
      </c>
      <c r="N17" t="s">
        <v>2</v>
      </c>
      <c r="O17" s="16">
        <f t="shared" si="1"/>
        <v>0.41666666666666669</v>
      </c>
      <c r="P17" t="str">
        <f t="shared" ref="P17:P18" si="26">RIGHT(D17,LEN(D17)-LEN(I17)-3)</f>
        <v>Colombia</v>
      </c>
      <c r="Q17">
        <f>COUNTIF($I$5:$I17,P17)+COUNTIF($P$5:$P17,P17)+COUNTIF($Y$5:$Y17,P17)+COUNTIF($AF$5:$AF17,P17)</f>
        <v>3</v>
      </c>
      <c r="R17" t="str">
        <f t="shared" ref="R17:R18" si="27">P17&amp;Q17</f>
        <v>Colombia3</v>
      </c>
      <c r="S17" t="s">
        <v>12</v>
      </c>
      <c r="T17" t="s">
        <v>48</v>
      </c>
      <c r="U17" t="s">
        <v>2</v>
      </c>
      <c r="V17" s="16">
        <f t="shared" si="2"/>
        <v>0.41666666666666669</v>
      </c>
      <c r="W17" t="str">
        <f t="shared" ref="W17:W18" si="28">I17</f>
        <v>Denmark</v>
      </c>
      <c r="Y17" t="str">
        <f t="shared" ref="Y17:Y18" si="29">LEFT(H17,FIND(" v ",H17)-1)</f>
        <v>Japan</v>
      </c>
      <c r="Z17">
        <f>COUNTIF($I$5:$I17,Y17)+COUNTIF($P$5:$P17,Y17)+COUNTIF($Y$5:$Y17,Y17)+COUNTIF($AF$5:$AF17,Y17)</f>
        <v>3</v>
      </c>
      <c r="AA17" t="str">
        <f t="shared" ref="AA17:AA18" si="30">Y17&amp;Z17</f>
        <v>Japan3</v>
      </c>
      <c r="AB17" t="s">
        <v>10</v>
      </c>
      <c r="AC17" t="s">
        <v>48</v>
      </c>
      <c r="AD17" t="s">
        <v>3</v>
      </c>
      <c r="AE17" s="16">
        <f t="shared" si="3"/>
        <v>0.375</v>
      </c>
      <c r="AF17" t="str">
        <f t="shared" ref="AF17:AF18" si="31">RIGHT(H17,LEN(H17)-LEN(Y17)-3)</f>
        <v>Canada</v>
      </c>
      <c r="AG17">
        <f>COUNTIF($I$5:$I17,AF17)+COUNTIF($P$5:$P17,AF17)+COUNTIF($Y$5:$Y17,AF17)+COUNTIF($AF$5:$AF17,AF17)</f>
        <v>2</v>
      </c>
      <c r="AH17" t="str">
        <f t="shared" ref="AH17:AH18" si="32">AF17&amp;AG17</f>
        <v>Canada2</v>
      </c>
      <c r="AI17" t="s">
        <v>12</v>
      </c>
      <c r="AJ17" t="s">
        <v>48</v>
      </c>
      <c r="AK17" t="s">
        <v>3</v>
      </c>
      <c r="AL17" s="16">
        <f t="shared" si="0"/>
        <v>0.375</v>
      </c>
      <c r="AM17" t="str">
        <f t="shared" ref="AM17:AM18" si="33">Y17</f>
        <v>Japan</v>
      </c>
      <c r="AQ17" s="19" t="s">
        <v>49</v>
      </c>
    </row>
    <row r="18" spans="2:43" x14ac:dyDescent="0.25">
      <c r="B18" s="11">
        <v>0.51041666666666663</v>
      </c>
      <c r="C18" s="25" t="s">
        <v>50</v>
      </c>
      <c r="D18" s="29" t="s">
        <v>51</v>
      </c>
      <c r="E18" s="14"/>
      <c r="F18" s="11">
        <v>0.46874999999999994</v>
      </c>
      <c r="G18" s="25" t="s">
        <v>52</v>
      </c>
      <c r="H18" s="29" t="s">
        <v>38</v>
      </c>
      <c r="I18" t="str">
        <f t="shared" si="24"/>
        <v>New Zealand</v>
      </c>
      <c r="J18">
        <f>COUNTIF($I$5:$I18,I18)+COUNTIF($P$5:$P18,I18)+COUNTIF($Y$5:$Y18,I18)+COUNTIF($AF$5:$AF18,I18)</f>
        <v>3</v>
      </c>
      <c r="K18" t="str">
        <f t="shared" si="25"/>
        <v>New Zealand3</v>
      </c>
      <c r="L18" t="s">
        <v>10</v>
      </c>
      <c r="M18" t="s">
        <v>48</v>
      </c>
      <c r="N18" t="s">
        <v>2</v>
      </c>
      <c r="O18" s="16">
        <f t="shared" si="1"/>
        <v>0.51041666666666663</v>
      </c>
      <c r="P18" t="str">
        <f t="shared" si="26"/>
        <v>Great Britain</v>
      </c>
      <c r="Q18">
        <f>COUNTIF($I$5:$I18,P18)+COUNTIF($P$5:$P18,P18)+COUNTIF($Y$5:$Y18,P18)+COUNTIF($AF$5:$AF18,P18)</f>
        <v>3</v>
      </c>
      <c r="R18" t="str">
        <f t="shared" si="27"/>
        <v>Great Britain3</v>
      </c>
      <c r="S18" t="s">
        <v>12</v>
      </c>
      <c r="T18" t="s">
        <v>48</v>
      </c>
      <c r="U18" t="s">
        <v>2</v>
      </c>
      <c r="V18" s="16">
        <f t="shared" si="2"/>
        <v>0.51041666666666663</v>
      </c>
      <c r="W18" t="str">
        <f t="shared" si="28"/>
        <v>New Zealand</v>
      </c>
      <c r="Y18" t="str">
        <f t="shared" si="29"/>
        <v>United States</v>
      </c>
      <c r="Z18">
        <f>COUNTIF($I$5:$I18,Y18)+COUNTIF($P$5:$P18,Y18)+COUNTIF($Y$5:$Y18,Y18)+COUNTIF($AF$5:$AF18,Y18)</f>
        <v>2</v>
      </c>
      <c r="AA18" t="str">
        <f t="shared" si="30"/>
        <v>United States2</v>
      </c>
      <c r="AB18" t="s">
        <v>10</v>
      </c>
      <c r="AC18" t="s">
        <v>48</v>
      </c>
      <c r="AD18" t="s">
        <v>3</v>
      </c>
      <c r="AE18" s="16">
        <f t="shared" si="3"/>
        <v>0.46874999999999994</v>
      </c>
      <c r="AF18" t="str">
        <f t="shared" si="31"/>
        <v>France</v>
      </c>
      <c r="AG18">
        <f>COUNTIF($I$5:$I18,AF18)+COUNTIF($P$5:$P18,AF18)+COUNTIF($Y$5:$Y18,AF18)+COUNTIF($AF$5:$AF18,AF18)</f>
        <v>3</v>
      </c>
      <c r="AH18" t="str">
        <f t="shared" si="32"/>
        <v>France3</v>
      </c>
      <c r="AI18" t="s">
        <v>12</v>
      </c>
      <c r="AJ18" t="s">
        <v>48</v>
      </c>
      <c r="AK18" t="s">
        <v>3</v>
      </c>
      <c r="AL18" s="16">
        <f t="shared" si="0"/>
        <v>0.46874999999999994</v>
      </c>
      <c r="AM18" t="str">
        <f t="shared" si="33"/>
        <v>United States</v>
      </c>
      <c r="AQ18" s="24" t="s">
        <v>21</v>
      </c>
    </row>
    <row r="19" spans="2:43" x14ac:dyDescent="0.25">
      <c r="B19" s="125"/>
      <c r="C19" s="126"/>
      <c r="D19" s="127"/>
      <c r="E19" s="14"/>
      <c r="F19" s="122"/>
      <c r="G19" s="123"/>
      <c r="H19" s="124"/>
      <c r="O19" s="16"/>
      <c r="V19" s="16"/>
      <c r="AE19" s="16"/>
      <c r="AL19" s="16"/>
      <c r="AQ19" s="19" t="s">
        <v>31</v>
      </c>
    </row>
    <row r="20" spans="2:43" x14ac:dyDescent="0.25">
      <c r="B20" s="11">
        <v>0.65625</v>
      </c>
      <c r="C20" s="25" t="s">
        <v>53</v>
      </c>
      <c r="D20" s="30" t="s">
        <v>151</v>
      </c>
      <c r="E20" s="14"/>
      <c r="F20" s="11">
        <v>0.61458333333333326</v>
      </c>
      <c r="G20" s="25" t="s">
        <v>55</v>
      </c>
      <c r="H20" s="113" t="s">
        <v>56</v>
      </c>
      <c r="I20" t="str">
        <f t="shared" ref="I20:I22" si="34">LEFT(D20,FIND(" v ",D20)-1)</f>
        <v>Switzerland</v>
      </c>
      <c r="J20">
        <f>COUNTIF($I$5:$I20,I20)+COUNTIF($P$5:$P20,I20)+COUNTIF($Y$5:$Y20,I20)+COUNTIF($AF$5:$AF20,I20)</f>
        <v>4</v>
      </c>
      <c r="K20" t="str">
        <f t="shared" ref="K20:K22" si="35">I20&amp;J20</f>
        <v>Switzerland4</v>
      </c>
      <c r="L20" t="s">
        <v>10</v>
      </c>
      <c r="M20" t="s">
        <v>48</v>
      </c>
      <c r="N20" t="s">
        <v>2</v>
      </c>
      <c r="O20" s="16">
        <f t="shared" si="1"/>
        <v>0.65625</v>
      </c>
      <c r="P20" t="str">
        <f t="shared" ref="P20:P22" si="36">RIGHT(D20,LEN(D20)-LEN(I20)-3)</f>
        <v>Germany</v>
      </c>
      <c r="Q20">
        <f>COUNTIF($I$5:$I20,P20)+COUNTIF($P$5:$P20,P20)+COUNTIF($Y$5:$Y20,P20)+COUNTIF($AF$5:$AF20,P20)</f>
        <v>3</v>
      </c>
      <c r="R20" t="str">
        <f t="shared" ref="R20:R22" si="37">P20&amp;Q20</f>
        <v>Germany3</v>
      </c>
      <c r="S20" t="s">
        <v>12</v>
      </c>
      <c r="T20" t="s">
        <v>48</v>
      </c>
      <c r="U20" t="s">
        <v>2</v>
      </c>
      <c r="V20" s="16">
        <f t="shared" si="2"/>
        <v>0.65625</v>
      </c>
      <c r="W20" t="str">
        <f t="shared" ref="W20:W22" si="38">I20</f>
        <v>Switzerland</v>
      </c>
      <c r="Y20" t="str">
        <f>LEFT(H20,FIND(" v ",H20)-1)</f>
        <v>Brazil</v>
      </c>
      <c r="Z20">
        <f>COUNTIF($I$5:$I20,Y20)+COUNTIF($P$5:$P20,Y20)+COUNTIF($Y$5:$Y20,Y20)+COUNTIF($AF$5:$AF20,Y20)</f>
        <v>4</v>
      </c>
      <c r="AA20" t="str">
        <f t="shared" ref="AA20:AA22" si="39">Y20&amp;Z20</f>
        <v>Brazil4</v>
      </c>
      <c r="AB20" t="s">
        <v>10</v>
      </c>
      <c r="AC20" t="s">
        <v>48</v>
      </c>
      <c r="AD20" t="s">
        <v>3</v>
      </c>
      <c r="AE20" s="16">
        <f t="shared" si="3"/>
        <v>0.61458333333333326</v>
      </c>
      <c r="AF20" t="str">
        <f>RIGHT(H20,LEN(H20)-LEN(Y20)-3)</f>
        <v>Japan</v>
      </c>
      <c r="AG20">
        <f>COUNTIF($I$5:$I20,AF20)+COUNTIF($P$5:$P20,AF20)+COUNTIF($Y$5:$Y20,AF20)+COUNTIF($AF$5:$AF20,AF20)</f>
        <v>4</v>
      </c>
      <c r="AH20" t="str">
        <f t="shared" ref="AH20:AH22" si="40">AF20&amp;AG20</f>
        <v>Japan4</v>
      </c>
      <c r="AI20" t="s">
        <v>12</v>
      </c>
      <c r="AJ20" t="s">
        <v>48</v>
      </c>
      <c r="AK20" t="s">
        <v>3</v>
      </c>
      <c r="AL20" s="16">
        <f t="shared" si="0"/>
        <v>0.61458333333333326</v>
      </c>
      <c r="AM20" t="str">
        <f t="shared" ref="AM20:AM22" si="41">Y20</f>
        <v>Brazil</v>
      </c>
      <c r="AQ20" s="19" t="s">
        <v>57</v>
      </c>
    </row>
    <row r="21" spans="2:43" x14ac:dyDescent="0.25">
      <c r="B21" s="11">
        <v>0.75</v>
      </c>
      <c r="C21" s="25" t="s">
        <v>58</v>
      </c>
      <c r="D21" s="19" t="s">
        <v>44</v>
      </c>
      <c r="E21" s="14"/>
      <c r="F21" s="11">
        <v>0.70833333333333326</v>
      </c>
      <c r="G21" s="25" t="s">
        <v>59</v>
      </c>
      <c r="H21" s="113" t="s">
        <v>150</v>
      </c>
      <c r="I21" t="str">
        <f t="shared" si="34"/>
        <v>Australia</v>
      </c>
      <c r="J21">
        <f>COUNTIF($I$5:$I21,I21)+COUNTIF($P$5:$P21,I21)+COUNTIF($Y$5:$Y21,I21)+COUNTIF($AF$5:$AF21,I21)</f>
        <v>3</v>
      </c>
      <c r="K21" t="str">
        <f t="shared" si="35"/>
        <v>Australia3</v>
      </c>
      <c r="L21" t="s">
        <v>10</v>
      </c>
      <c r="M21" t="s">
        <v>48</v>
      </c>
      <c r="N21" t="s">
        <v>2</v>
      </c>
      <c r="O21" s="16">
        <f t="shared" si="1"/>
        <v>0.75</v>
      </c>
      <c r="P21" t="str">
        <f t="shared" si="36"/>
        <v>Denmark</v>
      </c>
      <c r="Q21">
        <f>COUNTIF($I$5:$I21,P21)+COUNTIF($P$5:$P21,P21)+COUNTIF($Y$5:$Y21,P21)+COUNTIF($AF$5:$AF21,P21)</f>
        <v>4</v>
      </c>
      <c r="R21" t="str">
        <f t="shared" si="37"/>
        <v>Denmark4</v>
      </c>
      <c r="S21" t="s">
        <v>12</v>
      </c>
      <c r="T21" t="s">
        <v>48</v>
      </c>
      <c r="U21" t="s">
        <v>2</v>
      </c>
      <c r="V21" s="16">
        <f t="shared" si="2"/>
        <v>0.75</v>
      </c>
      <c r="W21" t="str">
        <f t="shared" si="38"/>
        <v>Australia</v>
      </c>
      <c r="Y21" t="str">
        <f t="shared" ref="Y21:Y22" si="42">LEFT(H21,FIND(" v ",H21)-1)</f>
        <v>Colombia</v>
      </c>
      <c r="Z21">
        <f>COUNTIF($I$5:$I21,Y21)+COUNTIF($P$5:$P21,Y21)+COUNTIF($Y$5:$Y21,Y21)+COUNTIF($AF$5:$AF21,Y21)</f>
        <v>4</v>
      </c>
      <c r="AA21" t="str">
        <f t="shared" si="39"/>
        <v>Colombia4</v>
      </c>
      <c r="AB21" t="s">
        <v>10</v>
      </c>
      <c r="AC21" t="s">
        <v>48</v>
      </c>
      <c r="AD21" t="s">
        <v>3</v>
      </c>
      <c r="AE21" s="16">
        <f t="shared" si="3"/>
        <v>0.70833333333333326</v>
      </c>
      <c r="AF21" t="str">
        <f t="shared" ref="AF21:AF22" si="43">RIGHT(H21,LEN(H21)-LEN(Y21)-3)</f>
        <v>Canada</v>
      </c>
      <c r="AG21">
        <f>COUNTIF($I$5:$I21,AF21)+COUNTIF($P$5:$P21,AF21)+COUNTIF($Y$5:$Y21,AF21)+COUNTIF($AF$5:$AF21,AF21)</f>
        <v>3</v>
      </c>
      <c r="AH21" t="str">
        <f t="shared" si="40"/>
        <v>Canada3</v>
      </c>
      <c r="AI21" t="s">
        <v>12</v>
      </c>
      <c r="AJ21" t="s">
        <v>48</v>
      </c>
      <c r="AK21" t="s">
        <v>3</v>
      </c>
      <c r="AL21" s="16">
        <f t="shared" si="0"/>
        <v>0.70833333333333326</v>
      </c>
      <c r="AM21" t="str">
        <f t="shared" si="41"/>
        <v>Colombia</v>
      </c>
      <c r="AQ21" s="24" t="s">
        <v>60</v>
      </c>
    </row>
    <row r="22" spans="2:43" ht="16.5" thickBot="1" x14ac:dyDescent="0.3">
      <c r="B22" s="17">
        <v>0.84375</v>
      </c>
      <c r="C22" s="18" t="s">
        <v>61</v>
      </c>
      <c r="D22" s="3" t="s">
        <v>15</v>
      </c>
      <c r="E22" s="14"/>
      <c r="F22" s="27">
        <v>0.80208333333333326</v>
      </c>
      <c r="G22" s="28" t="s">
        <v>62</v>
      </c>
      <c r="H22" s="29" t="s">
        <v>63</v>
      </c>
      <c r="I22" t="str">
        <f t="shared" si="34"/>
        <v>Great Britain</v>
      </c>
      <c r="J22">
        <f>COUNTIF($I$5:$I22,I22)+COUNTIF($P$5:$P22,I22)+COUNTIF($Y$5:$Y22,I22)+COUNTIF($AF$5:$AF22,I22)</f>
        <v>4</v>
      </c>
      <c r="K22" t="str">
        <f t="shared" si="35"/>
        <v>Great Britain4</v>
      </c>
      <c r="L22" t="s">
        <v>10</v>
      </c>
      <c r="M22" t="s">
        <v>48</v>
      </c>
      <c r="N22" t="s">
        <v>2</v>
      </c>
      <c r="O22" s="16">
        <f t="shared" si="1"/>
        <v>0.84375</v>
      </c>
      <c r="P22" t="str">
        <f t="shared" si="36"/>
        <v>France</v>
      </c>
      <c r="Q22">
        <f>COUNTIF($I$5:$I22,P22)+COUNTIF($P$5:$P22,P22)+COUNTIF($Y$5:$Y22,P22)+COUNTIF($AF$5:$AF22,P22)</f>
        <v>4</v>
      </c>
      <c r="R22" t="str">
        <f t="shared" si="37"/>
        <v>France4</v>
      </c>
      <c r="S22" t="s">
        <v>12</v>
      </c>
      <c r="T22" t="s">
        <v>48</v>
      </c>
      <c r="U22" t="s">
        <v>2</v>
      </c>
      <c r="V22" s="16">
        <f t="shared" si="2"/>
        <v>0.84375</v>
      </c>
      <c r="W22" t="str">
        <f t="shared" si="38"/>
        <v>Great Britain</v>
      </c>
      <c r="Y22" t="str">
        <f t="shared" si="42"/>
        <v>New Zealand</v>
      </c>
      <c r="Z22">
        <f>COUNTIF($I$5:$I22,Y22)+COUNTIF($P$5:$P22,Y22)+COUNTIF($Y$5:$Y22,Y22)+COUNTIF($AF$5:$AF22,Y22)</f>
        <v>4</v>
      </c>
      <c r="AA22" t="str">
        <f t="shared" si="39"/>
        <v>New Zealand4</v>
      </c>
      <c r="AB22" t="s">
        <v>10</v>
      </c>
      <c r="AC22" t="s">
        <v>48</v>
      </c>
      <c r="AD22" t="s">
        <v>3</v>
      </c>
      <c r="AE22" s="16">
        <f t="shared" si="3"/>
        <v>0.80208333333333326</v>
      </c>
      <c r="AF22" t="str">
        <f t="shared" si="43"/>
        <v>United States</v>
      </c>
      <c r="AG22">
        <f>COUNTIF($I$5:$I22,AF22)+COUNTIF($P$5:$P22,AF22)+COUNTIF($Y$5:$Y22,AF22)+COUNTIF($AF$5:$AF22,AF22)</f>
        <v>3</v>
      </c>
      <c r="AH22" t="str">
        <f t="shared" si="40"/>
        <v>United States3</v>
      </c>
      <c r="AI22" t="s">
        <v>12</v>
      </c>
      <c r="AJ22" t="s">
        <v>48</v>
      </c>
      <c r="AK22" t="s">
        <v>3</v>
      </c>
      <c r="AL22" s="16">
        <f t="shared" si="0"/>
        <v>0.80208333333333326</v>
      </c>
      <c r="AM22" t="str">
        <f t="shared" si="41"/>
        <v>New Zealand</v>
      </c>
      <c r="AQ22" s="3" t="s">
        <v>19</v>
      </c>
    </row>
    <row r="23" spans="2:43" ht="18.75" x14ac:dyDescent="0.3">
      <c r="B23" s="117" t="s">
        <v>155</v>
      </c>
      <c r="C23" s="118"/>
      <c r="D23" s="118"/>
      <c r="E23" s="118"/>
      <c r="F23" s="118"/>
      <c r="G23" s="118"/>
      <c r="H23" s="119"/>
      <c r="O23" s="16"/>
      <c r="V23" s="16"/>
      <c r="AE23" s="16"/>
      <c r="AL23" s="16"/>
      <c r="AQ23" s="26" t="s">
        <v>40</v>
      </c>
    </row>
    <row r="24" spans="2:43" ht="16.5" thickBot="1" x14ac:dyDescent="0.3">
      <c r="B24" s="4" t="s">
        <v>1</v>
      </c>
      <c r="C24" s="5" t="s">
        <v>2</v>
      </c>
      <c r="D24" s="5"/>
      <c r="E24" s="5"/>
      <c r="F24" s="5" t="s">
        <v>1</v>
      </c>
      <c r="G24" s="5" t="s">
        <v>3</v>
      </c>
      <c r="H24" s="6"/>
      <c r="O24" s="16"/>
      <c r="V24" s="16"/>
      <c r="AE24" s="16"/>
      <c r="AL24" s="16"/>
      <c r="AQ24" s="31" t="s">
        <v>64</v>
      </c>
    </row>
    <row r="25" spans="2:43" x14ac:dyDescent="0.25">
      <c r="B25" s="20">
        <v>0.41666666666666669</v>
      </c>
      <c r="C25" s="21" t="s">
        <v>68</v>
      </c>
      <c r="D25" s="24" t="s">
        <v>66</v>
      </c>
      <c r="E25" s="14"/>
      <c r="F25" s="22">
        <v>0.375</v>
      </c>
      <c r="G25" s="25" t="s">
        <v>65</v>
      </c>
      <c r="H25" s="113" t="s">
        <v>49</v>
      </c>
      <c r="I25" t="str">
        <f t="shared" ref="I25:I26" si="44">LEFT(D25,FIND(" v ",D25)-1)</f>
        <v>Brazil</v>
      </c>
      <c r="J25">
        <f>COUNTIF($I$5:$I25,I25)+COUNTIF($P$5:$P25,I25)+COUNTIF($Y$5:$Y25,I25)+COUNTIF($AF$5:$AF25,I25)</f>
        <v>5</v>
      </c>
      <c r="K25" t="str">
        <f t="shared" ref="K25:K26" si="45">I25&amp;J25</f>
        <v>Brazil5</v>
      </c>
      <c r="L25" t="s">
        <v>10</v>
      </c>
      <c r="M25" t="s">
        <v>67</v>
      </c>
      <c r="N25" t="s">
        <v>2</v>
      </c>
      <c r="O25" s="16">
        <f t="shared" si="1"/>
        <v>0.41666666666666669</v>
      </c>
      <c r="P25" t="str">
        <f t="shared" ref="P25:P26" si="46">RIGHT(D25,LEN(D25)-LEN(I25)-3)</f>
        <v>Canada</v>
      </c>
      <c r="Q25">
        <f>COUNTIF($I$5:$I25,P25)+COUNTIF($P$5:$P25,P25)+COUNTIF($Y$5:$Y25,P25)+COUNTIF($AF$5:$AF25,P25)</f>
        <v>4</v>
      </c>
      <c r="R25" t="str">
        <f t="shared" ref="R25:R26" si="47">P25&amp;Q25</f>
        <v>Canada4</v>
      </c>
      <c r="S25" t="s">
        <v>12</v>
      </c>
      <c r="T25" t="s">
        <v>67</v>
      </c>
      <c r="U25" t="s">
        <v>2</v>
      </c>
      <c r="V25" s="16">
        <f t="shared" si="2"/>
        <v>0.41666666666666669</v>
      </c>
      <c r="W25" t="str">
        <f t="shared" ref="W25:W26" si="48">I25</f>
        <v>Brazil</v>
      </c>
      <c r="Y25" t="str">
        <f>LEFT(H25,FIND(" v ",H25)-1)</f>
        <v>Australia</v>
      </c>
      <c r="Z25">
        <f>COUNTIF($I$5:$I25,Y25)+COUNTIF($P$5:$P25,Y25)+COUNTIF($Y$5:$Y25,Y25)+COUNTIF($AF$5:$AF25,Y25)</f>
        <v>4</v>
      </c>
      <c r="AA25" t="str">
        <f t="shared" ref="AA25:AA26" si="49">Y25&amp;Z25</f>
        <v>Australia4</v>
      </c>
      <c r="AB25" t="s">
        <v>10</v>
      </c>
      <c r="AC25" t="s">
        <v>67</v>
      </c>
      <c r="AD25" t="s">
        <v>3</v>
      </c>
      <c r="AE25" s="16">
        <f t="shared" si="3"/>
        <v>0.375</v>
      </c>
      <c r="AF25" t="str">
        <f>RIGHT(H25,LEN(H25)-LEN(Y25)-3)</f>
        <v>Colombia</v>
      </c>
      <c r="AG25">
        <f>COUNTIF($I$5:$I25,AF25)+COUNTIF($P$5:$P25,AF25)+COUNTIF($Y$5:$Y25,AF25)+COUNTIF($AF$5:$AF25,AF25)</f>
        <v>5</v>
      </c>
      <c r="AH25" t="str">
        <f t="shared" ref="AH25:AH26" si="50">AF25&amp;AG25</f>
        <v>Colombia5</v>
      </c>
      <c r="AI25" t="s">
        <v>12</v>
      </c>
      <c r="AJ25" t="s">
        <v>67</v>
      </c>
      <c r="AK25" t="s">
        <v>3</v>
      </c>
      <c r="AL25" s="16">
        <f t="shared" si="0"/>
        <v>0.375</v>
      </c>
      <c r="AM25" t="str">
        <f t="shared" ref="AM25:AM26" si="51">Y25</f>
        <v>Australia</v>
      </c>
      <c r="AQ25" s="13" t="s">
        <v>9</v>
      </c>
    </row>
    <row r="26" spans="2:43" x14ac:dyDescent="0.25">
      <c r="B26" s="11">
        <v>0.51041666666666663</v>
      </c>
      <c r="C26" s="25" t="s">
        <v>71</v>
      </c>
      <c r="D26" s="3" t="s">
        <v>34</v>
      </c>
      <c r="E26" s="14"/>
      <c r="F26" s="11">
        <v>0.46874999999999994</v>
      </c>
      <c r="G26" s="25" t="s">
        <v>72</v>
      </c>
      <c r="H26" s="29" t="s">
        <v>69</v>
      </c>
      <c r="I26" t="str">
        <f t="shared" si="44"/>
        <v>United States</v>
      </c>
      <c r="J26">
        <f>COUNTIF($I$5:$I26,I26)+COUNTIF($P$5:$P26,I26)+COUNTIF($Y$5:$Y26,I26)+COUNTIF($AF$5:$AF26,I26)</f>
        <v>4</v>
      </c>
      <c r="K26" t="str">
        <f t="shared" si="45"/>
        <v>United States4</v>
      </c>
      <c r="L26" t="s">
        <v>10</v>
      </c>
      <c r="M26" t="s">
        <v>67</v>
      </c>
      <c r="N26" t="s">
        <v>2</v>
      </c>
      <c r="O26" s="16">
        <f t="shared" si="1"/>
        <v>0.51041666666666663</v>
      </c>
      <c r="P26" t="str">
        <f t="shared" si="46"/>
        <v>Switzerland</v>
      </c>
      <c r="Q26">
        <f>COUNTIF($I$5:$I26,P26)+COUNTIF($P$5:$P26,P26)+COUNTIF($Y$5:$Y26,P26)+COUNTIF($AF$5:$AF26,P26)</f>
        <v>5</v>
      </c>
      <c r="R26" t="str">
        <f t="shared" si="47"/>
        <v>Switzerland5</v>
      </c>
      <c r="S26" t="s">
        <v>12</v>
      </c>
      <c r="T26" t="s">
        <v>67</v>
      </c>
      <c r="U26" t="s">
        <v>2</v>
      </c>
      <c r="V26" s="16">
        <f t="shared" si="2"/>
        <v>0.51041666666666663</v>
      </c>
      <c r="W26" t="str">
        <f t="shared" si="48"/>
        <v>United States</v>
      </c>
      <c r="Y26" t="str">
        <f t="shared" ref="Y26" si="52">LEFT(H26,FIND(" v ",H26)-1)</f>
        <v>Germany</v>
      </c>
      <c r="Z26">
        <f>COUNTIF($I$5:$I26,Y26)+COUNTIF($P$5:$P26,Y26)+COUNTIF($Y$5:$Y26,Y26)+COUNTIF($AF$5:$AF26,Y26)</f>
        <v>4</v>
      </c>
      <c r="AA26" t="str">
        <f t="shared" si="49"/>
        <v>Germany4</v>
      </c>
      <c r="AB26" t="s">
        <v>10</v>
      </c>
      <c r="AC26" t="s">
        <v>67</v>
      </c>
      <c r="AD26" t="s">
        <v>3</v>
      </c>
      <c r="AE26" s="16">
        <f t="shared" si="3"/>
        <v>0.46874999999999994</v>
      </c>
      <c r="AF26" t="str">
        <f t="shared" ref="AF26" si="53">RIGHT(H26,LEN(H26)-LEN(Y26)-3)</f>
        <v>New Zealand</v>
      </c>
      <c r="AG26">
        <f>COUNTIF($I$5:$I26,AF26)+COUNTIF($P$5:$P26,AF26)+COUNTIF($Y$5:$Y26,AF26)+COUNTIF($AF$5:$AF26,AF26)</f>
        <v>5</v>
      </c>
      <c r="AH26" t="str">
        <f t="shared" si="50"/>
        <v>New Zealand5</v>
      </c>
      <c r="AI26" t="s">
        <v>12</v>
      </c>
      <c r="AJ26" t="s">
        <v>67</v>
      </c>
      <c r="AK26" t="s">
        <v>3</v>
      </c>
      <c r="AL26" s="16">
        <f t="shared" si="0"/>
        <v>0.46874999999999994</v>
      </c>
      <c r="AM26" t="str">
        <f t="shared" si="51"/>
        <v>Germany</v>
      </c>
      <c r="AQ26" s="19" t="s">
        <v>70</v>
      </c>
    </row>
    <row r="27" spans="2:43" x14ac:dyDescent="0.25">
      <c r="B27" s="125"/>
      <c r="C27" s="126"/>
      <c r="D27" s="127"/>
      <c r="E27" s="14"/>
      <c r="F27" s="125"/>
      <c r="G27" s="126"/>
      <c r="H27" s="127"/>
      <c r="O27" s="16"/>
      <c r="V27" s="16"/>
      <c r="AE27" s="16"/>
      <c r="AL27" s="16"/>
      <c r="AQ27" s="19" t="s">
        <v>70</v>
      </c>
    </row>
    <row r="28" spans="2:43" x14ac:dyDescent="0.25">
      <c r="B28" s="11">
        <v>0.65625</v>
      </c>
      <c r="C28" s="25" t="s">
        <v>74</v>
      </c>
      <c r="D28" s="19" t="s">
        <v>28</v>
      </c>
      <c r="E28" s="14"/>
      <c r="F28" s="125"/>
      <c r="G28" s="126"/>
      <c r="H28" s="127"/>
      <c r="I28" t="str">
        <f t="shared" ref="I28:I30" si="54">LEFT(D28,FIND(" v ",D28)-1)</f>
        <v>Japan</v>
      </c>
      <c r="J28">
        <f>COUNTIF($I$5:$I28,I28)+COUNTIF($P$5:$P28,I28)+COUNTIF($Y$5:$Y28,I28)+COUNTIF($AF$5:$AF28,I28)</f>
        <v>5</v>
      </c>
      <c r="K28" t="str">
        <f t="shared" ref="K28:K30" si="55">I28&amp;J28</f>
        <v>Japan5</v>
      </c>
      <c r="L28" t="s">
        <v>10</v>
      </c>
      <c r="M28" t="s">
        <v>67</v>
      </c>
      <c r="N28" t="s">
        <v>2</v>
      </c>
      <c r="O28" s="16">
        <f t="shared" si="1"/>
        <v>0.65625</v>
      </c>
      <c r="P28" t="str">
        <f t="shared" ref="P28:P30" si="56">RIGHT(D28,LEN(D28)-LEN(I28)-3)</f>
        <v>Australia</v>
      </c>
      <c r="Q28">
        <f>COUNTIF($I$5:$I28,P28)+COUNTIF($P$5:$P28,P28)+COUNTIF($Y$5:$Y28,P28)+COUNTIF($AF$5:$AF28,P28)</f>
        <v>5</v>
      </c>
      <c r="R28" t="str">
        <f t="shared" ref="R28:R30" si="57">P28&amp;Q28</f>
        <v>Australia5</v>
      </c>
      <c r="S28" t="s">
        <v>12</v>
      </c>
      <c r="T28" t="s">
        <v>67</v>
      </c>
      <c r="U28" t="s">
        <v>2</v>
      </c>
      <c r="V28" s="16">
        <f t="shared" si="2"/>
        <v>0.65625</v>
      </c>
      <c r="W28" t="str">
        <f t="shared" ref="W28:W30" si="58">I28</f>
        <v>Japan</v>
      </c>
      <c r="Y28" t="e">
        <f t="shared" ref="Y28:Y30" si="59">LEFT(H28,FIND(" v ",H28)-1)</f>
        <v>#VALUE!</v>
      </c>
      <c r="Z28">
        <f>COUNTIF($I$5:$I28,Y28)+COUNTIF($P$5:$P28,Y28)+COUNTIF($Y$5:$Y28,Y28)+COUNTIF($AF$5:$AF28,Y28)</f>
        <v>6</v>
      </c>
      <c r="AA28" t="e">
        <f t="shared" ref="AA28:AA30" si="60">Y28&amp;Z28</f>
        <v>#VALUE!</v>
      </c>
      <c r="AB28" t="s">
        <v>10</v>
      </c>
      <c r="AC28" t="s">
        <v>67</v>
      </c>
      <c r="AD28" t="s">
        <v>3</v>
      </c>
      <c r="AE28" s="16">
        <f t="shared" si="3"/>
        <v>0</v>
      </c>
      <c r="AF28" t="e">
        <f t="shared" ref="AF28:AF30" si="61">RIGHT(H28,LEN(H28)-LEN(Y28)-3)</f>
        <v>#VALUE!</v>
      </c>
      <c r="AG28">
        <f>COUNTIF($I$5:$I28,AF28)+COUNTIF($P$5:$P28,AF28)+COUNTIF($Y$5:$Y28,AF28)+COUNTIF($AF$5:$AF28,AF28)</f>
        <v>6</v>
      </c>
      <c r="AH28" t="e">
        <f t="shared" ref="AH28:AH30" si="62">AF28&amp;AG28</f>
        <v>#VALUE!</v>
      </c>
      <c r="AI28" t="s">
        <v>12</v>
      </c>
      <c r="AJ28" t="s">
        <v>67</v>
      </c>
      <c r="AK28" t="s">
        <v>3</v>
      </c>
      <c r="AL28" s="16">
        <f t="shared" si="0"/>
        <v>0</v>
      </c>
      <c r="AM28" t="e">
        <f t="shared" ref="AM28:AM30" si="63">Y28</f>
        <v>#VALUE!</v>
      </c>
      <c r="AQ28" s="3" t="s">
        <v>69</v>
      </c>
    </row>
    <row r="29" spans="2:43" x14ac:dyDescent="0.25">
      <c r="B29" s="11">
        <v>0.75</v>
      </c>
      <c r="C29" s="25" t="s">
        <v>76</v>
      </c>
      <c r="D29" s="19" t="s">
        <v>70</v>
      </c>
      <c r="E29" s="14"/>
      <c r="F29" s="11">
        <v>0.70833333333333326</v>
      </c>
      <c r="G29" s="25" t="s">
        <v>73</v>
      </c>
      <c r="H29" s="115" t="s">
        <v>64</v>
      </c>
      <c r="I29" t="str">
        <f t="shared" si="54"/>
        <v>Canada</v>
      </c>
      <c r="J29">
        <f>COUNTIF($I$5:$I29,I29)+COUNTIF($P$5:$P29,I29)+COUNTIF($Y$5:$Y29,I29)+COUNTIF($AF$5:$AF29,I29)</f>
        <v>5</v>
      </c>
      <c r="K29" t="str">
        <f t="shared" si="55"/>
        <v>Canada5</v>
      </c>
      <c r="L29" t="s">
        <v>10</v>
      </c>
      <c r="M29" t="s">
        <v>67</v>
      </c>
      <c r="N29" t="s">
        <v>2</v>
      </c>
      <c r="O29" s="16">
        <f t="shared" si="1"/>
        <v>0.75</v>
      </c>
      <c r="P29" t="str">
        <f t="shared" si="56"/>
        <v>Denmark</v>
      </c>
      <c r="Q29">
        <f>COUNTIF($I$5:$I29,P29)+COUNTIF($P$5:$P29,P29)+COUNTIF($Y$5:$Y29,P29)+COUNTIF($AF$5:$AF29,P29)</f>
        <v>5</v>
      </c>
      <c r="R29" t="str">
        <f t="shared" si="57"/>
        <v>Denmark5</v>
      </c>
      <c r="S29" t="s">
        <v>12</v>
      </c>
      <c r="T29" t="s">
        <v>67</v>
      </c>
      <c r="U29" t="s">
        <v>2</v>
      </c>
      <c r="V29" s="16">
        <f t="shared" si="2"/>
        <v>0.75</v>
      </c>
      <c r="W29" t="str">
        <f t="shared" si="58"/>
        <v>Canada</v>
      </c>
      <c r="Y29" t="str">
        <f t="shared" si="59"/>
        <v>France</v>
      </c>
      <c r="Z29">
        <f>COUNTIF($I$5:$I29,Y29)+COUNTIF($P$5:$P29,Y29)+COUNTIF($Y$5:$Y29,Y29)+COUNTIF($AF$5:$AF29,Y29)</f>
        <v>5</v>
      </c>
      <c r="AA29" t="str">
        <f t="shared" si="60"/>
        <v>France5</v>
      </c>
      <c r="AB29" t="s">
        <v>10</v>
      </c>
      <c r="AC29" t="s">
        <v>67</v>
      </c>
      <c r="AD29" t="s">
        <v>3</v>
      </c>
      <c r="AE29" s="16">
        <f t="shared" si="3"/>
        <v>0.70833333333333326</v>
      </c>
      <c r="AF29" t="str">
        <f t="shared" si="61"/>
        <v>Germany</v>
      </c>
      <c r="AG29">
        <f>COUNTIF($I$5:$I29,AF29)+COUNTIF($P$5:$P29,AF29)+COUNTIF($Y$5:$Y29,AF29)+COUNTIF($AF$5:$AF29,AF29)</f>
        <v>5</v>
      </c>
      <c r="AH29" t="str">
        <f t="shared" si="62"/>
        <v>Germany5</v>
      </c>
      <c r="AI29" t="s">
        <v>12</v>
      </c>
      <c r="AJ29" t="s">
        <v>67</v>
      </c>
      <c r="AK29" t="s">
        <v>3</v>
      </c>
      <c r="AL29" s="16">
        <f t="shared" si="0"/>
        <v>0.70833333333333326</v>
      </c>
      <c r="AM29" t="str">
        <f t="shared" si="63"/>
        <v>France</v>
      </c>
      <c r="AQ29" s="3" t="s">
        <v>33</v>
      </c>
    </row>
    <row r="30" spans="2:43" ht="16.5" thickBot="1" x14ac:dyDescent="0.3">
      <c r="B30" s="17">
        <v>0.84375</v>
      </c>
      <c r="C30" s="18" t="s">
        <v>75</v>
      </c>
      <c r="D30" s="3" t="s">
        <v>0</v>
      </c>
      <c r="E30" s="14"/>
      <c r="F30" s="128"/>
      <c r="G30" s="129"/>
      <c r="H30" s="130"/>
      <c r="I30" t="str">
        <f t="shared" si="54"/>
        <v>Great Britain</v>
      </c>
      <c r="J30">
        <f>COUNTIF($I$5:$I30,I30)+COUNTIF($P$5:$P30,I30)+COUNTIF($Y$5:$Y30,I30)+COUNTIF($AF$5:$AF30,I30)</f>
        <v>5</v>
      </c>
      <c r="K30" t="str">
        <f t="shared" si="55"/>
        <v>Great Britain5</v>
      </c>
      <c r="L30" t="s">
        <v>10</v>
      </c>
      <c r="M30" t="s">
        <v>67</v>
      </c>
      <c r="N30" t="s">
        <v>2</v>
      </c>
      <c r="O30" s="16">
        <f t="shared" si="1"/>
        <v>0.84375</v>
      </c>
      <c r="P30" t="str">
        <f t="shared" si="56"/>
        <v>United States</v>
      </c>
      <c r="Q30">
        <f>COUNTIF($I$5:$I30,P30)+COUNTIF($P$5:$P30,P30)+COUNTIF($Y$5:$Y30,P30)+COUNTIF($AF$5:$AF30,P30)</f>
        <v>5</v>
      </c>
      <c r="R30" t="str">
        <f t="shared" si="57"/>
        <v>United States5</v>
      </c>
      <c r="S30" t="s">
        <v>12</v>
      </c>
      <c r="T30" t="s">
        <v>67</v>
      </c>
      <c r="U30" t="s">
        <v>2</v>
      </c>
      <c r="V30" s="16">
        <f t="shared" si="2"/>
        <v>0.84375</v>
      </c>
      <c r="W30" t="str">
        <f t="shared" si="58"/>
        <v>Great Britain</v>
      </c>
      <c r="Y30" t="e">
        <f t="shared" si="59"/>
        <v>#VALUE!</v>
      </c>
      <c r="Z30">
        <f>COUNTIF($I$5:$I30,Y30)+COUNTIF($P$5:$P30,Y30)+COUNTIF($Y$5:$Y30,Y30)+COUNTIF($AF$5:$AF30,Y30)</f>
        <v>8</v>
      </c>
      <c r="AA30" t="e">
        <f t="shared" si="60"/>
        <v>#VALUE!</v>
      </c>
      <c r="AB30" t="s">
        <v>10</v>
      </c>
      <c r="AC30" t="s">
        <v>67</v>
      </c>
      <c r="AD30" t="s">
        <v>3</v>
      </c>
      <c r="AE30" s="16">
        <f t="shared" si="3"/>
        <v>0</v>
      </c>
      <c r="AF30" t="e">
        <f t="shared" si="61"/>
        <v>#VALUE!</v>
      </c>
      <c r="AG30">
        <f>COUNTIF($I$5:$I30,AF30)+COUNTIF($P$5:$P30,AF30)+COUNTIF($Y$5:$Y30,AF30)+COUNTIF($AF$5:$AF30,AF30)</f>
        <v>8</v>
      </c>
      <c r="AH30" t="e">
        <f t="shared" si="62"/>
        <v>#VALUE!</v>
      </c>
      <c r="AI30" t="s">
        <v>12</v>
      </c>
      <c r="AJ30" t="s">
        <v>67</v>
      </c>
      <c r="AK30" t="s">
        <v>3</v>
      </c>
      <c r="AL30" s="16">
        <f t="shared" si="0"/>
        <v>0</v>
      </c>
      <c r="AM30" t="e">
        <f t="shared" si="63"/>
        <v>#VALUE!</v>
      </c>
      <c r="AQ30" s="19" t="s">
        <v>77</v>
      </c>
    </row>
    <row r="31" spans="2:43" ht="18.75" x14ac:dyDescent="0.3">
      <c r="B31" s="117" t="s">
        <v>156</v>
      </c>
      <c r="C31" s="118"/>
      <c r="D31" s="118"/>
      <c r="E31" s="118"/>
      <c r="F31" s="118"/>
      <c r="G31" s="118"/>
      <c r="H31" s="119"/>
      <c r="AQ31" s="30" t="s">
        <v>54</v>
      </c>
    </row>
    <row r="32" spans="2:43" ht="16.5" thickBot="1" x14ac:dyDescent="0.3">
      <c r="B32" s="4" t="s">
        <v>1</v>
      </c>
      <c r="C32" s="5" t="s">
        <v>2</v>
      </c>
      <c r="D32" s="5"/>
      <c r="E32" s="5"/>
      <c r="F32" s="5" t="s">
        <v>1</v>
      </c>
      <c r="G32" s="5" t="s">
        <v>3</v>
      </c>
      <c r="H32" s="6"/>
    </row>
    <row r="33" spans="1:8" x14ac:dyDescent="0.25">
      <c r="B33" s="20">
        <v>0.45833333333333331</v>
      </c>
      <c r="C33" s="21" t="s">
        <v>78</v>
      </c>
      <c r="D33" s="21" t="s">
        <v>79</v>
      </c>
      <c r="E33" s="14"/>
      <c r="F33" s="33">
        <v>0.41666666666666669</v>
      </c>
      <c r="G33" s="21" t="s">
        <v>80</v>
      </c>
      <c r="H33" s="34" t="s">
        <v>81</v>
      </c>
    </row>
    <row r="34" spans="1:8" x14ac:dyDescent="0.25">
      <c r="B34" s="11"/>
      <c r="C34" s="25"/>
      <c r="D34" s="35"/>
      <c r="E34" s="14"/>
      <c r="F34" s="32">
        <v>0.51041666666666663</v>
      </c>
      <c r="G34" s="25" t="s">
        <v>82</v>
      </c>
      <c r="H34" s="36" t="s">
        <v>83</v>
      </c>
    </row>
    <row r="35" spans="1:8" x14ac:dyDescent="0.25">
      <c r="B35" s="125"/>
      <c r="C35" s="126"/>
      <c r="D35" s="127"/>
      <c r="E35" s="14"/>
      <c r="F35" s="37"/>
      <c r="G35" s="38"/>
      <c r="H35" s="39"/>
    </row>
    <row r="36" spans="1:8" x14ac:dyDescent="0.25">
      <c r="B36" s="11">
        <v>0.61458333333333337</v>
      </c>
      <c r="C36" s="25" t="s">
        <v>84</v>
      </c>
      <c r="D36" s="25" t="s">
        <v>85</v>
      </c>
      <c r="E36" s="14"/>
      <c r="F36" s="40"/>
      <c r="G36" s="111"/>
      <c r="H36" s="15"/>
    </row>
    <row r="37" spans="1:8" x14ac:dyDescent="0.25">
      <c r="B37" s="11">
        <v>0.70833333333333337</v>
      </c>
      <c r="C37" s="25" t="s">
        <v>86</v>
      </c>
      <c r="D37" s="25" t="s">
        <v>87</v>
      </c>
      <c r="E37" s="14"/>
      <c r="F37" s="40"/>
      <c r="G37" s="111"/>
      <c r="H37" s="15"/>
    </row>
    <row r="38" spans="1:8" ht="16.5" thickBot="1" x14ac:dyDescent="0.3">
      <c r="A38" s="41"/>
      <c r="B38" s="11">
        <v>0.80208333333333337</v>
      </c>
      <c r="C38" s="25" t="s">
        <v>88</v>
      </c>
      <c r="D38" s="25" t="s">
        <v>89</v>
      </c>
      <c r="E38" s="42"/>
      <c r="F38" s="43"/>
      <c r="G38" s="44"/>
      <c r="H38" s="45"/>
    </row>
    <row r="39" spans="1:8" ht="16.5" hidden="1" outlineLevel="1" thickBot="1" x14ac:dyDescent="0.3">
      <c r="B39" s="131" t="s">
        <v>90</v>
      </c>
      <c r="C39" s="132"/>
      <c r="D39" s="133"/>
      <c r="E39" s="46"/>
      <c r="F39" s="47"/>
      <c r="G39" s="48"/>
      <c r="H39" s="49"/>
    </row>
    <row r="40" spans="1:8" ht="18.75" collapsed="1" x14ac:dyDescent="0.3">
      <c r="B40" s="117" t="s">
        <v>157</v>
      </c>
      <c r="C40" s="118"/>
      <c r="D40" s="118"/>
      <c r="E40" s="118"/>
      <c r="F40" s="118"/>
      <c r="G40" s="118"/>
      <c r="H40" s="119"/>
    </row>
    <row r="41" spans="1:8" ht="16.5" thickBot="1" x14ac:dyDescent="0.3">
      <c r="B41" s="4" t="s">
        <v>1</v>
      </c>
      <c r="C41" s="5" t="s">
        <v>2</v>
      </c>
      <c r="D41" s="5"/>
      <c r="E41" s="5"/>
      <c r="F41" s="5" t="s">
        <v>1</v>
      </c>
      <c r="G41" s="5" t="s">
        <v>3</v>
      </c>
      <c r="H41" s="6"/>
    </row>
    <row r="42" spans="1:8" ht="31.5" x14ac:dyDescent="0.25">
      <c r="A42" s="41"/>
      <c r="B42" s="20">
        <v>0.41666666666666669</v>
      </c>
      <c r="C42" s="50" t="s">
        <v>91</v>
      </c>
      <c r="D42" s="51" t="s">
        <v>92</v>
      </c>
      <c r="E42" s="14"/>
      <c r="F42" s="33">
        <v>0.375</v>
      </c>
      <c r="G42" s="50" t="s">
        <v>93</v>
      </c>
      <c r="H42" s="52" t="s">
        <v>94</v>
      </c>
    </row>
    <row r="43" spans="1:8" ht="31.5" x14ac:dyDescent="0.25">
      <c r="A43" s="41"/>
      <c r="B43" s="11">
        <v>0.51041666666666663</v>
      </c>
      <c r="C43" s="53" t="s">
        <v>95</v>
      </c>
      <c r="D43" s="54" t="s">
        <v>96</v>
      </c>
      <c r="E43" s="55"/>
      <c r="F43" s="32">
        <v>0.46875</v>
      </c>
      <c r="G43" s="53" t="s">
        <v>97</v>
      </c>
      <c r="H43" s="56" t="s">
        <v>98</v>
      </c>
    </row>
    <row r="44" spans="1:8" x14ac:dyDescent="0.25">
      <c r="B44" s="11">
        <v>0.60416666666666663</v>
      </c>
      <c r="C44" s="53" t="s">
        <v>99</v>
      </c>
      <c r="D44" s="54" t="s">
        <v>100</v>
      </c>
      <c r="E44" s="55"/>
      <c r="F44" s="57"/>
      <c r="G44" s="53"/>
      <c r="H44" s="56"/>
    </row>
    <row r="45" spans="1:8" ht="16.5" thickBot="1" x14ac:dyDescent="0.3">
      <c r="B45" s="17">
        <v>0.69791666666666663</v>
      </c>
      <c r="C45" s="58" t="s">
        <v>101</v>
      </c>
      <c r="D45" s="59" t="s">
        <v>102</v>
      </c>
      <c r="E45" s="55"/>
      <c r="F45" s="60"/>
      <c r="G45" s="18"/>
      <c r="H45" s="61"/>
    </row>
    <row r="46" spans="1:8" ht="18.75" x14ac:dyDescent="0.3">
      <c r="B46" s="117" t="s">
        <v>158</v>
      </c>
      <c r="C46" s="118"/>
      <c r="D46" s="118"/>
      <c r="E46" s="118"/>
      <c r="F46" s="118"/>
      <c r="G46" s="118"/>
      <c r="H46" s="119"/>
    </row>
    <row r="47" spans="1:8" ht="16.5" thickBot="1" x14ac:dyDescent="0.3">
      <c r="B47" s="4" t="s">
        <v>1</v>
      </c>
      <c r="C47" s="5" t="s">
        <v>2</v>
      </c>
      <c r="D47" s="5"/>
      <c r="E47" s="5"/>
      <c r="F47" s="5" t="s">
        <v>1</v>
      </c>
      <c r="G47" s="5" t="s">
        <v>3</v>
      </c>
      <c r="H47" s="6"/>
    </row>
    <row r="48" spans="1:8" ht="31.5" x14ac:dyDescent="0.25">
      <c r="B48" s="20">
        <v>0.38541666666666669</v>
      </c>
      <c r="C48" s="50" t="s">
        <v>103</v>
      </c>
      <c r="D48" s="51" t="s">
        <v>104</v>
      </c>
      <c r="E48" s="14"/>
      <c r="F48" s="110"/>
      <c r="G48" s="116"/>
      <c r="H48" s="62"/>
    </row>
    <row r="49" spans="1:8" ht="31.5" x14ac:dyDescent="0.25">
      <c r="A49" s="16"/>
      <c r="B49" s="11">
        <v>0.47916666666666669</v>
      </c>
      <c r="C49" s="53" t="s">
        <v>105</v>
      </c>
      <c r="D49" s="54" t="s">
        <v>106</v>
      </c>
      <c r="E49" s="55"/>
      <c r="F49" s="110"/>
      <c r="G49" s="111"/>
      <c r="H49" s="15"/>
    </row>
    <row r="50" spans="1:8" ht="31.5" x14ac:dyDescent="0.25">
      <c r="A50" s="16"/>
      <c r="B50" s="11">
        <v>0.57291666666666674</v>
      </c>
      <c r="C50" s="53" t="s">
        <v>107</v>
      </c>
      <c r="D50" s="54" t="s">
        <v>108</v>
      </c>
      <c r="E50" s="55"/>
      <c r="F50" s="110"/>
      <c r="G50" s="111"/>
      <c r="H50" s="15"/>
    </row>
    <row r="51" spans="1:8" ht="31.5" x14ac:dyDescent="0.25">
      <c r="A51" s="16"/>
      <c r="B51" s="11">
        <v>0.66666666666666663</v>
      </c>
      <c r="C51" s="53" t="s">
        <v>109</v>
      </c>
      <c r="D51" s="54" t="s">
        <v>110</v>
      </c>
      <c r="E51" s="55"/>
      <c r="F51" s="110"/>
      <c r="G51" s="111"/>
      <c r="H51" s="15"/>
    </row>
    <row r="52" spans="1:8" ht="16.5" thickBot="1" x14ac:dyDescent="0.3">
      <c r="B52" s="63"/>
      <c r="C52" s="134" t="s">
        <v>111</v>
      </c>
      <c r="D52" s="135"/>
      <c r="E52" s="64"/>
      <c r="F52" s="65"/>
      <c r="G52" s="65"/>
      <c r="H52" s="66"/>
    </row>
    <row r="54" spans="1:8" x14ac:dyDescent="0.25">
      <c r="C54" s="67"/>
      <c r="D54" s="25" t="s">
        <v>112</v>
      </c>
      <c r="G54" s="68"/>
      <c r="H54" s="25" t="s">
        <v>113</v>
      </c>
    </row>
  </sheetData>
  <scenarios current="0" show="0">
    <scenario name="2" count="1" user="Martin Rix Sørensen" comment="Oprettet af Martin Rix Sørensen d. 07-01-2021_x000a_Ændret af Martin Rix Sørensen d. 07-01-2021">
      <inputCells r="D8" undone="1" val="300"/>
    </scenario>
  </scenarios>
  <mergeCells count="19">
    <mergeCell ref="B35:D35"/>
    <mergeCell ref="B39:D39"/>
    <mergeCell ref="B40:H40"/>
    <mergeCell ref="B46:H46"/>
    <mergeCell ref="C52:D52"/>
    <mergeCell ref="B31:H31"/>
    <mergeCell ref="B2:H2"/>
    <mergeCell ref="C4:D4"/>
    <mergeCell ref="B7:H7"/>
    <mergeCell ref="B11:D11"/>
    <mergeCell ref="F11:H11"/>
    <mergeCell ref="B15:H15"/>
    <mergeCell ref="B19:D19"/>
    <mergeCell ref="F19:H19"/>
    <mergeCell ref="B23:H23"/>
    <mergeCell ref="B27:D27"/>
    <mergeCell ref="F27:H27"/>
    <mergeCell ref="F30:H30"/>
    <mergeCell ref="F28:H28"/>
  </mergeCells>
  <pageMargins left="0.7" right="0.7" top="0.75" bottom="0.75" header="0.3" footer="0.3"/>
  <pageSetup paperSize="8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6683-79D4-4267-B5E1-D46894E1B4B1}">
  <dimension ref="B1:Z62"/>
  <sheetViews>
    <sheetView showGridLines="0" topLeftCell="A25" workbookViewId="0">
      <selection activeCell="J38" sqref="J38"/>
    </sheetView>
  </sheetViews>
  <sheetFormatPr defaultRowHeight="15.75" outlineLevelCol="1" x14ac:dyDescent="0.25"/>
  <cols>
    <col min="2" max="2" width="13.25" hidden="1" customWidth="1"/>
    <col min="3" max="3" width="1.875" hidden="1" customWidth="1"/>
    <col min="4" max="4" width="12.25" bestFit="1" customWidth="1"/>
    <col min="5" max="5" width="7.25" bestFit="1" customWidth="1"/>
    <col min="6" max="6" width="12.25" bestFit="1" customWidth="1"/>
    <col min="7" max="7" width="5.125" style="88" bestFit="1" customWidth="1"/>
    <col min="8" max="8" width="5.5" bestFit="1" customWidth="1"/>
    <col min="9" max="9" width="6.625" customWidth="1"/>
    <col min="10" max="10" width="8.25" customWidth="1"/>
    <col min="11" max="11" width="5.375" bestFit="1" customWidth="1"/>
    <col min="12" max="12" width="5.25" customWidth="1"/>
    <col min="13" max="13" width="7.25" customWidth="1" outlineLevel="1"/>
    <col min="14" max="16" width="7.125" customWidth="1" outlineLevel="1"/>
    <col min="17" max="17" width="10.75" customWidth="1" outlineLevel="1"/>
    <col min="18" max="18" width="10.375" customWidth="1" outlineLevel="1"/>
    <col min="19" max="19" width="1.875" bestFit="1" customWidth="1"/>
    <col min="20" max="21" width="1.875" hidden="1" customWidth="1"/>
    <col min="22" max="22" width="6.25" style="69" customWidth="1"/>
    <col min="23" max="23" width="17.25" style="69" customWidth="1"/>
  </cols>
  <sheetData>
    <row r="1" spans="2:26" ht="16.5" hidden="1" thickBot="1" x14ac:dyDescent="0.3">
      <c r="F1">
        <v>6</v>
      </c>
      <c r="H1">
        <v>2</v>
      </c>
      <c r="I1">
        <v>3</v>
      </c>
      <c r="J1">
        <v>4</v>
      </c>
      <c r="K1">
        <v>5</v>
      </c>
    </row>
    <row r="2" spans="2:26" ht="16.5" thickBot="1" x14ac:dyDescent="0.3">
      <c r="D2" s="70" t="s">
        <v>114</v>
      </c>
      <c r="E2" s="71" t="s">
        <v>115</v>
      </c>
      <c r="F2" s="71" t="s">
        <v>116</v>
      </c>
      <c r="G2" s="71" t="s">
        <v>140</v>
      </c>
      <c r="H2" s="71" t="s">
        <v>114</v>
      </c>
      <c r="I2" s="71" t="s">
        <v>117</v>
      </c>
      <c r="J2" s="71" t="s">
        <v>118</v>
      </c>
      <c r="K2" s="71" t="s">
        <v>119</v>
      </c>
      <c r="L2" s="72" t="s">
        <v>120</v>
      </c>
      <c r="M2" s="73" t="s">
        <v>121</v>
      </c>
      <c r="N2" s="74" t="s">
        <v>122</v>
      </c>
      <c r="O2" s="74" t="s">
        <v>2</v>
      </c>
      <c r="P2" s="74" t="s">
        <v>3</v>
      </c>
      <c r="Q2" s="74" t="s">
        <v>123</v>
      </c>
      <c r="R2" s="75" t="s">
        <v>124</v>
      </c>
      <c r="X2" t="s">
        <v>141</v>
      </c>
      <c r="Y2" t="s">
        <v>142</v>
      </c>
    </row>
    <row r="3" spans="2:26" x14ac:dyDescent="0.25">
      <c r="B3" t="str">
        <f>D3&amp;C3</f>
        <v>Great Britain1</v>
      </c>
      <c r="C3">
        <v>1</v>
      </c>
      <c r="D3" s="76" t="s">
        <v>125</v>
      </c>
      <c r="E3" s="77" t="s">
        <v>8</v>
      </c>
      <c r="F3" s="78" t="str">
        <f>IFERROR(VLOOKUP($B3,Schedule!$K:$P,F$1,0),IFERROR(VLOOKUP($B3,Schedule!$R:$W,F$1,0),IFERROR(VLOOKUP($B3,Schedule!$AA:$AF,F$1,0),VLOOKUP($B3,Schedule!$AH:$AM,F$1,0))))</f>
        <v>Switzerland</v>
      </c>
      <c r="G3" s="79">
        <v>6</v>
      </c>
      <c r="H3" s="79" t="str">
        <f>IFERROR(VLOOKUP($B3,Schedule!$K:$P,H$1,0),IFERROR(VLOOKUP($B3,Schedule!$R:$W,H$1,0),IFERROR(VLOOKUP($B3,Schedule!$AA:$AF,H$1,0),VLOOKUP($B3,Schedule!$AH:$AM,H$1,0))))</f>
        <v>A</v>
      </c>
      <c r="I3" s="78" t="str">
        <f>IFERROR(VLOOKUP($B3,Schedule!$K:$P,I$1,0),IFERROR(VLOOKUP($B3,Schedule!$R:$W,I$1,0),IFERROR(VLOOKUP($B3,Schedule!$AA:$AF,I$1,0),VLOOKUP($B3,Schedule!$AH:$AM,I$1,0))))</f>
        <v>Day 0</v>
      </c>
      <c r="J3" s="78" t="str">
        <f>IFERROR(VLOOKUP($B3,Schedule!$K:$P,J$1,0),IFERROR(VLOOKUP($B3,Schedule!$R:$W,J$1,0),IFERROR(VLOOKUP($B3,Schedule!$AA:$AF,J$1,0),VLOOKUP($B3,Schedule!$AH:$AM,J$1,0))))</f>
        <v>Court 1</v>
      </c>
      <c r="K3" s="80">
        <f>IFERROR(VLOOKUP($B3,Schedule!$K:$P,K$1,0),IFERROR(VLOOKUP($B3,Schedule!$R:$W,K$1,0),IFERROR(VLOOKUP($B3,Schedule!$AA:$AF,K$1,0),VLOOKUP($B3,Schedule!$AH:$AM,K$1,0))))</f>
        <v>0.80208333333333337</v>
      </c>
      <c r="L3" s="81" t="str">
        <f t="shared" ref="L3:L34" si="0">IF(I3=I2,K3-K2-$Y$16,"")</f>
        <v/>
      </c>
      <c r="M3" s="82">
        <f>COUNTIF(Schedule!I:I,D3)+COUNTIF(Schedule!Y:Y,D3)</f>
        <v>3</v>
      </c>
      <c r="N3" s="83">
        <f>COUNTIF(Schedule!P:P,D3)+COUNTIF(Schedule!AF:AF,D3)</f>
        <v>2</v>
      </c>
      <c r="O3" s="83">
        <f>COUNTIF(Schedule!I:I,D3)+COUNTIF(Schedule!P:P,D3)</f>
        <v>5</v>
      </c>
      <c r="P3" s="83">
        <f>COUNTIF(Schedule!Y:Y,D3)+COUNTIF(Schedule!AF:AF,D3)</f>
        <v>0</v>
      </c>
      <c r="Q3" s="84">
        <f>COUNTIF($K3:$K7,X$3)+COUNTIF($K3:$K7,X$4)</f>
        <v>0</v>
      </c>
      <c r="R3" s="85">
        <f>COUNTIF($K3:$K7,Y$3)+COUNTIF($K3:$K7,Y$4)</f>
        <v>4</v>
      </c>
      <c r="T3">
        <f t="shared" ref="T3:T34" si="1">IF($K3=X$3,1,IF($K3=X$4,1,0))</f>
        <v>0</v>
      </c>
      <c r="U3">
        <f t="shared" ref="U3:U34" si="2">IF($K3=Y$3,1,IF($K3=Y$4,1,0))</f>
        <v>1</v>
      </c>
      <c r="V3" s="69" t="str">
        <f>IF($D3="",IF($T3=1,IF($U2=1,"x",""),""),"")</f>
        <v/>
      </c>
      <c r="W3" s="69" t="s">
        <v>137</v>
      </c>
      <c r="X3" s="16">
        <v>0.41666666666666669</v>
      </c>
      <c r="Y3" s="16">
        <v>0.80208333333333337</v>
      </c>
    </row>
    <row r="4" spans="2:26" x14ac:dyDescent="0.25">
      <c r="B4" t="str">
        <f>D3&amp;C4</f>
        <v>Great Britain2</v>
      </c>
      <c r="C4">
        <v>2</v>
      </c>
      <c r="D4" s="86"/>
      <c r="E4" s="87" t="s">
        <v>14</v>
      </c>
      <c r="F4" t="str">
        <f>IFERROR(VLOOKUP($B4,Schedule!$K:$P,F$1,0),IFERROR(VLOOKUP($B4,Schedule!$R:$W,F$1,0),IFERROR(VLOOKUP($B4,Schedule!$AA:$AF,F$1,0),VLOOKUP($B4,Schedule!$AH:$AM,F$1,0))))</f>
        <v>Germany</v>
      </c>
      <c r="G4" s="88">
        <v>5</v>
      </c>
      <c r="H4" s="88" t="str">
        <f>IFERROR(VLOOKUP($B4,Schedule!$K:$P,H$1,0),IFERROR(VLOOKUP($B4,Schedule!$R:$W,H$1,0),IFERROR(VLOOKUP($B4,Schedule!$AA:$AF,H$1,0),VLOOKUP($B4,Schedule!$AH:$AM,H$1,0))))</f>
        <v>B</v>
      </c>
      <c r="I4" t="str">
        <f>IFERROR(VLOOKUP($B4,Schedule!$K:$P,I$1,0),IFERROR(VLOOKUP($B4,Schedule!$R:$W,I$1,0),IFERROR(VLOOKUP($B4,Schedule!$AA:$AF,I$1,0),VLOOKUP($B4,Schedule!$AH:$AM,I$1,0))))</f>
        <v>Day 1</v>
      </c>
      <c r="J4" t="str">
        <f>IFERROR(VLOOKUP($B4,Schedule!$K:$P,J$1,0),IFERROR(VLOOKUP($B4,Schedule!$R:$W,J$1,0),IFERROR(VLOOKUP($B4,Schedule!$AA:$AF,J$1,0),VLOOKUP($B4,Schedule!$AH:$AM,J$1,0))))</f>
        <v>Court 1</v>
      </c>
      <c r="K4" s="16">
        <f>IFERROR(VLOOKUP($B4,Schedule!$K:$P,K$1,0),IFERROR(VLOOKUP($B4,Schedule!$R:$W,K$1,0),IFERROR(VLOOKUP($B4,Schedule!$AA:$AF,K$1,0),VLOOKUP($B4,Schedule!$AH:$AM,K$1,0))))</f>
        <v>0.84375</v>
      </c>
      <c r="L4" s="89" t="str">
        <f t="shared" si="0"/>
        <v/>
      </c>
      <c r="M4" s="90"/>
      <c r="N4" s="91"/>
      <c r="O4" s="91"/>
      <c r="P4" s="91"/>
      <c r="Q4" s="92"/>
      <c r="R4" s="93"/>
      <c r="T4">
        <f t="shared" si="1"/>
        <v>0</v>
      </c>
      <c r="U4">
        <f t="shared" si="2"/>
        <v>1</v>
      </c>
      <c r="V4" s="69" t="str">
        <f t="shared" ref="V4:V12" si="3">IF($D4="",IF($T4=1,IF($U3=1,"x",""),""),"")</f>
        <v/>
      </c>
      <c r="W4" s="69" t="s">
        <v>139</v>
      </c>
      <c r="X4" s="16">
        <v>0.375</v>
      </c>
      <c r="Y4" s="16">
        <v>0.84375</v>
      </c>
    </row>
    <row r="5" spans="2:26" x14ac:dyDescent="0.25">
      <c r="B5" t="str">
        <f>D3&amp;C5</f>
        <v>Great Britain3</v>
      </c>
      <c r="C5">
        <v>3</v>
      </c>
      <c r="D5" s="86"/>
      <c r="E5" s="87" t="s">
        <v>20</v>
      </c>
      <c r="F5" t="str">
        <f>IFERROR(VLOOKUP($B5,Schedule!$K:$P,F$1,0),IFERROR(VLOOKUP($B5,Schedule!$R:$W,F$1,0),IFERROR(VLOOKUP($B5,Schedule!$AA:$AF,F$1,0),VLOOKUP($B5,Schedule!$AH:$AM,F$1,0))))</f>
        <v>New Zealand</v>
      </c>
      <c r="G5" s="88">
        <v>4</v>
      </c>
      <c r="H5" s="88" t="str">
        <f>IFERROR(VLOOKUP($B5,Schedule!$K:$P,H$1,0),IFERROR(VLOOKUP($B5,Schedule!$R:$W,H$1,0),IFERROR(VLOOKUP($B5,Schedule!$AA:$AF,H$1,0),VLOOKUP($B5,Schedule!$AH:$AM,H$1,0))))</f>
        <v>B</v>
      </c>
      <c r="I5" t="str">
        <f>IFERROR(VLOOKUP($B5,Schedule!$K:$P,I$1,0),IFERROR(VLOOKUP($B5,Schedule!$R:$W,I$1,0),IFERROR(VLOOKUP($B5,Schedule!$AA:$AF,I$1,0),VLOOKUP($B5,Schedule!$AH:$AM,I$1,0))))</f>
        <v>Day 2</v>
      </c>
      <c r="J5" t="str">
        <f>IFERROR(VLOOKUP($B5,Schedule!$K:$P,J$1,0),IFERROR(VLOOKUP($B5,Schedule!$R:$W,J$1,0),IFERROR(VLOOKUP($B5,Schedule!$AA:$AF,J$1,0),VLOOKUP($B5,Schedule!$AH:$AM,J$1,0))))</f>
        <v>Court 1</v>
      </c>
      <c r="K5" s="16">
        <f>IFERROR(VLOOKUP($B5,Schedule!$K:$P,K$1,0),IFERROR(VLOOKUP($B5,Schedule!$R:$W,K$1,0),IFERROR(VLOOKUP($B5,Schedule!$AA:$AF,K$1,0),VLOOKUP($B5,Schedule!$AH:$AM,K$1,0))))</f>
        <v>0.51041666666666663</v>
      </c>
      <c r="L5" s="89" t="str">
        <f t="shared" si="0"/>
        <v/>
      </c>
      <c r="M5" s="90"/>
      <c r="N5" s="91"/>
      <c r="O5" s="91"/>
      <c r="P5" s="91"/>
      <c r="Q5" s="92"/>
      <c r="R5" s="93"/>
      <c r="T5">
        <f t="shared" si="1"/>
        <v>0</v>
      </c>
      <c r="U5">
        <f t="shared" si="2"/>
        <v>0</v>
      </c>
      <c r="V5" s="69" t="str">
        <f t="shared" si="3"/>
        <v/>
      </c>
      <c r="W5" s="69" t="s">
        <v>143</v>
      </c>
    </row>
    <row r="6" spans="2:26" x14ac:dyDescent="0.25">
      <c r="B6" t="str">
        <f>D3&amp;C6</f>
        <v>Great Britain4</v>
      </c>
      <c r="C6">
        <v>4</v>
      </c>
      <c r="D6" s="86"/>
      <c r="E6" s="87" t="s">
        <v>18</v>
      </c>
      <c r="F6" t="str">
        <f>IFERROR(VLOOKUP($B6,Schedule!$K:$P,F$1,0),IFERROR(VLOOKUP($B6,Schedule!$R:$W,F$1,0),IFERROR(VLOOKUP($B6,Schedule!$AA:$AF,F$1,0),VLOOKUP($B6,Schedule!$AH:$AM,F$1,0))))</f>
        <v>France</v>
      </c>
      <c r="G6" s="88">
        <v>3</v>
      </c>
      <c r="H6" s="88" t="str">
        <f>IFERROR(VLOOKUP($B6,Schedule!$K:$P,H$1,0),IFERROR(VLOOKUP($B6,Schedule!$R:$W,H$1,0),IFERROR(VLOOKUP($B6,Schedule!$AA:$AF,H$1,0),VLOOKUP($B6,Schedule!$AH:$AM,H$1,0))))</f>
        <v>A</v>
      </c>
      <c r="I6" t="str">
        <f>IFERROR(VLOOKUP($B6,Schedule!$K:$P,I$1,0),IFERROR(VLOOKUP($B6,Schedule!$R:$W,I$1,0),IFERROR(VLOOKUP($B6,Schedule!$AA:$AF,I$1,0),VLOOKUP($B6,Schedule!$AH:$AM,I$1,0))))</f>
        <v>Day 2</v>
      </c>
      <c r="J6" t="str">
        <f>IFERROR(VLOOKUP($B6,Schedule!$K:$P,J$1,0),IFERROR(VLOOKUP($B6,Schedule!$R:$W,J$1,0),IFERROR(VLOOKUP($B6,Schedule!$AA:$AF,J$1,0),VLOOKUP($B6,Schedule!$AH:$AM,J$1,0))))</f>
        <v>Court 1</v>
      </c>
      <c r="K6" s="16">
        <f>IFERROR(VLOOKUP($B6,Schedule!$K:$P,K$1,0),IFERROR(VLOOKUP($B6,Schedule!$R:$W,K$1,0),IFERROR(VLOOKUP($B6,Schedule!$AA:$AF,K$1,0),VLOOKUP($B6,Schedule!$AH:$AM,K$1,0))))</f>
        <v>0.84375</v>
      </c>
      <c r="L6" s="89">
        <f t="shared" si="0"/>
        <v>0.27083333333333337</v>
      </c>
      <c r="M6" s="90"/>
      <c r="N6" s="91"/>
      <c r="O6" s="91"/>
      <c r="P6" s="91"/>
      <c r="Q6" s="92"/>
      <c r="R6" s="93"/>
      <c r="T6">
        <f t="shared" si="1"/>
        <v>0</v>
      </c>
      <c r="U6">
        <f t="shared" si="2"/>
        <v>1</v>
      </c>
      <c r="V6" s="69" t="str">
        <f t="shared" si="3"/>
        <v/>
      </c>
    </row>
    <row r="7" spans="2:26" ht="16.5" thickBot="1" x14ac:dyDescent="0.3">
      <c r="B7" t="str">
        <f>D3&amp;C7</f>
        <v>Great Britain5</v>
      </c>
      <c r="C7">
        <v>5</v>
      </c>
      <c r="D7" s="94"/>
      <c r="E7" s="95" t="s">
        <v>26</v>
      </c>
      <c r="F7" s="96" t="str">
        <f>IFERROR(VLOOKUP($B7,Schedule!$K:$P,F$1,0),IFERROR(VLOOKUP($B7,Schedule!$R:$W,F$1,0),IFERROR(VLOOKUP($B7,Schedule!$AA:$AF,F$1,0),VLOOKUP($B7,Schedule!$AH:$AM,F$1,0))))</f>
        <v>United States</v>
      </c>
      <c r="G7" s="97">
        <v>2</v>
      </c>
      <c r="H7" s="97" t="str">
        <f>IFERROR(VLOOKUP($B7,Schedule!$K:$P,H$1,0),IFERROR(VLOOKUP($B7,Schedule!$R:$W,H$1,0),IFERROR(VLOOKUP($B7,Schedule!$AA:$AF,H$1,0),VLOOKUP($B7,Schedule!$AH:$AM,H$1,0))))</f>
        <v>A</v>
      </c>
      <c r="I7" s="96" t="str">
        <f>IFERROR(VLOOKUP($B7,Schedule!$K:$P,I$1,0),IFERROR(VLOOKUP($B7,Schedule!$R:$W,I$1,0),IFERROR(VLOOKUP($B7,Schedule!$AA:$AF,I$1,0),VLOOKUP($B7,Schedule!$AH:$AM,I$1,0))))</f>
        <v>Day 3</v>
      </c>
      <c r="J7" s="96" t="str">
        <f>IFERROR(VLOOKUP($B7,Schedule!$K:$P,J$1,0),IFERROR(VLOOKUP($B7,Schedule!$R:$W,J$1,0),IFERROR(VLOOKUP($B7,Schedule!$AA:$AF,J$1,0),VLOOKUP($B7,Schedule!$AH:$AM,J$1,0))))</f>
        <v>Court 1</v>
      </c>
      <c r="K7" s="98">
        <f>IFERROR(VLOOKUP($B7,Schedule!$K:$P,K$1,0),IFERROR(VLOOKUP($B7,Schedule!$R:$W,K$1,0),IFERROR(VLOOKUP($B7,Schedule!$AA:$AF,K$1,0),VLOOKUP($B7,Schedule!$AH:$AM,K$1,0))))</f>
        <v>0.84375</v>
      </c>
      <c r="L7" s="99" t="str">
        <f t="shared" si="0"/>
        <v/>
      </c>
      <c r="M7" s="100"/>
      <c r="N7" s="101"/>
      <c r="O7" s="101"/>
      <c r="P7" s="101"/>
      <c r="Q7" s="102"/>
      <c r="R7" s="103"/>
      <c r="T7">
        <f t="shared" si="1"/>
        <v>0</v>
      </c>
      <c r="U7">
        <f t="shared" si="2"/>
        <v>1</v>
      </c>
      <c r="V7" s="69" t="str">
        <f t="shared" si="3"/>
        <v/>
      </c>
    </row>
    <row r="8" spans="2:26" x14ac:dyDescent="0.25">
      <c r="B8" t="str">
        <f t="shared" ref="B8" si="4">D8&amp;C8</f>
        <v>Japan1</v>
      </c>
      <c r="C8">
        <v>1</v>
      </c>
      <c r="D8" s="104" t="s">
        <v>126</v>
      </c>
      <c r="E8" s="77" t="s">
        <v>8</v>
      </c>
      <c r="F8" s="78" t="str">
        <f>IFERROR(VLOOKUP($B8,Schedule!$K:$P,F$1,0),IFERROR(VLOOKUP($B8,Schedule!$R:$W,F$1,0),IFERROR(VLOOKUP($B8,Schedule!$AA:$AF,F$1,0),VLOOKUP($B8,Schedule!$AH:$AM,F$1,0))))</f>
        <v>Colombia</v>
      </c>
      <c r="G8" s="79">
        <v>6</v>
      </c>
      <c r="H8" s="79" t="str">
        <f>IFERROR(VLOOKUP($B8,Schedule!$K:$P,H$1,0),IFERROR(VLOOKUP($B8,Schedule!$R:$W,H$1,0),IFERROR(VLOOKUP($B8,Schedule!$AA:$AF,H$1,0),VLOOKUP($B8,Schedule!$AH:$AM,H$1,0))))</f>
        <v>B</v>
      </c>
      <c r="I8" s="78" t="str">
        <f>IFERROR(VLOOKUP($B8,Schedule!$K:$P,I$1,0),IFERROR(VLOOKUP($B8,Schedule!$R:$W,I$1,0),IFERROR(VLOOKUP($B8,Schedule!$AA:$AF,I$1,0),VLOOKUP($B8,Schedule!$AH:$AM,I$1,0))))</f>
        <v>Day 1</v>
      </c>
      <c r="J8" s="78" t="str">
        <f>IFERROR(VLOOKUP($B8,Schedule!$K:$P,J$1,0),IFERROR(VLOOKUP($B8,Schedule!$R:$W,J$1,0),IFERROR(VLOOKUP($B8,Schedule!$AA:$AF,J$1,0),VLOOKUP($B8,Schedule!$AH:$AM,J$1,0))))</f>
        <v>Court 1</v>
      </c>
      <c r="K8" s="80">
        <f>IFERROR(VLOOKUP($B8,Schedule!$K:$P,K$1,0),IFERROR(VLOOKUP($B8,Schedule!$R:$W,K$1,0),IFERROR(VLOOKUP($B8,Schedule!$AA:$AF,K$1,0),VLOOKUP($B8,Schedule!$AH:$AM,K$1,0))))</f>
        <v>0.48958333333333331</v>
      </c>
      <c r="L8" s="81" t="str">
        <f t="shared" si="0"/>
        <v/>
      </c>
      <c r="M8" s="82">
        <f>COUNTIF(Schedule!I:I,D8)+COUNTIF(Schedule!Y:Y,D8)</f>
        <v>3</v>
      </c>
      <c r="N8" s="83">
        <f>COUNTIF(Schedule!P:P,D8)+COUNTIF(Schedule!AF:AF,D8)</f>
        <v>2</v>
      </c>
      <c r="O8" s="83">
        <f>COUNTIF(Schedule!I:I,D8)+COUNTIF(Schedule!P:P,D8)</f>
        <v>3</v>
      </c>
      <c r="P8" s="83">
        <f>COUNTIF(Schedule!Y:Y,D8)+COUNTIF(Schedule!AF:AF,D8)</f>
        <v>2</v>
      </c>
      <c r="Q8" s="84">
        <f>COUNTIF($K8:$K12,X$3)+COUNTIF($K8:$K12,X$4)</f>
        <v>1</v>
      </c>
      <c r="R8" s="85">
        <f>COUNTIF($K8:$K12,Y$3)+COUNTIF($K8:$K12,Y$4)</f>
        <v>0</v>
      </c>
      <c r="T8">
        <f t="shared" si="1"/>
        <v>0</v>
      </c>
      <c r="U8">
        <f t="shared" si="2"/>
        <v>0</v>
      </c>
      <c r="V8" s="69" t="str">
        <f t="shared" si="3"/>
        <v/>
      </c>
      <c r="W8" s="69" t="s">
        <v>144</v>
      </c>
      <c r="X8" s="16">
        <v>2.0833333333333333E-3</v>
      </c>
      <c r="Y8">
        <v>2</v>
      </c>
      <c r="Z8" s="16">
        <f>Y8*X8</f>
        <v>4.1666666666666666E-3</v>
      </c>
    </row>
    <row r="9" spans="2:26" x14ac:dyDescent="0.25">
      <c r="B9" t="str">
        <f t="shared" ref="B9" si="5">D8&amp;C9</f>
        <v>Japan2</v>
      </c>
      <c r="C9">
        <v>2</v>
      </c>
      <c r="D9" s="105"/>
      <c r="E9" s="87" t="s">
        <v>14</v>
      </c>
      <c r="F9" t="str">
        <f>IFERROR(VLOOKUP($B9,Schedule!$K:$P,F$1,0),IFERROR(VLOOKUP($B9,Schedule!$R:$W,F$1,0),IFERROR(VLOOKUP($B9,Schedule!$AA:$AF,F$1,0),VLOOKUP($B9,Schedule!$AH:$AM,F$1,0))))</f>
        <v>Denmark</v>
      </c>
      <c r="G9" s="107">
        <v>4</v>
      </c>
      <c r="H9" s="88" t="str">
        <f>IFERROR(VLOOKUP($B9,Schedule!$K:$P,H$1,0),IFERROR(VLOOKUP($B9,Schedule!$R:$W,H$1,0),IFERROR(VLOOKUP($B9,Schedule!$AA:$AF,H$1,0),VLOOKUP($B9,Schedule!$AH:$AM,H$1,0))))</f>
        <v>A</v>
      </c>
      <c r="I9" t="str">
        <f>IFERROR(VLOOKUP($B9,Schedule!$K:$P,I$1,0),IFERROR(VLOOKUP($B9,Schedule!$R:$W,I$1,0),IFERROR(VLOOKUP($B9,Schedule!$AA:$AF,I$1,0),VLOOKUP($B9,Schedule!$AH:$AM,I$1,0))))</f>
        <v>Day 1</v>
      </c>
      <c r="J9" t="str">
        <f>IFERROR(VLOOKUP($B9,Schedule!$K:$P,J$1,0),IFERROR(VLOOKUP($B9,Schedule!$R:$W,J$1,0),IFERROR(VLOOKUP($B9,Schedule!$AA:$AF,J$1,0),VLOOKUP($B9,Schedule!$AH:$AM,J$1,0))))</f>
        <v>Court 1</v>
      </c>
      <c r="K9" s="16">
        <f>IFERROR(VLOOKUP($B9,Schedule!$K:$P,K$1,0),IFERROR(VLOOKUP($B9,Schedule!$R:$W,K$1,0),IFERROR(VLOOKUP($B9,Schedule!$AA:$AF,K$1,0),VLOOKUP($B9,Schedule!$AH:$AM,K$1,0))))</f>
        <v>0.75</v>
      </c>
      <c r="L9" s="89">
        <f t="shared" si="0"/>
        <v>0.19791666666666669</v>
      </c>
      <c r="M9" s="90"/>
      <c r="N9" s="91"/>
      <c r="O9" s="91"/>
      <c r="P9" s="91"/>
      <c r="Q9" s="92"/>
      <c r="R9" s="93"/>
      <c r="T9">
        <f t="shared" si="1"/>
        <v>0</v>
      </c>
      <c r="U9">
        <f t="shared" si="2"/>
        <v>0</v>
      </c>
      <c r="V9" s="69" t="str">
        <f t="shared" si="3"/>
        <v/>
      </c>
      <c r="W9" s="69" t="s">
        <v>145</v>
      </c>
      <c r="X9" s="16">
        <v>6.9444444444444441E-3</v>
      </c>
      <c r="Y9">
        <v>1</v>
      </c>
      <c r="Z9" s="16">
        <f t="shared" ref="Z9:Z13" si="6">Y9*X9</f>
        <v>6.9444444444444441E-3</v>
      </c>
    </row>
    <row r="10" spans="2:26" x14ac:dyDescent="0.25">
      <c r="B10" t="str">
        <f t="shared" ref="B10" si="7">D8&amp;C10</f>
        <v>Japan3</v>
      </c>
      <c r="C10">
        <v>3</v>
      </c>
      <c r="D10" s="105"/>
      <c r="E10" s="87" t="s">
        <v>20</v>
      </c>
      <c r="F10" t="str">
        <f>IFERROR(VLOOKUP($B10,Schedule!$K:$P,F$1,0),IFERROR(VLOOKUP($B10,Schedule!$R:$W,F$1,0),IFERROR(VLOOKUP($B10,Schedule!$AA:$AF,F$1,0),VLOOKUP($B10,Schedule!$AH:$AM,F$1,0))))</f>
        <v>Canada</v>
      </c>
      <c r="G10" s="107">
        <v>3</v>
      </c>
      <c r="H10" s="88" t="str">
        <f>IFERROR(VLOOKUP($B10,Schedule!$K:$P,H$1,0),IFERROR(VLOOKUP($B10,Schedule!$R:$W,H$1,0),IFERROR(VLOOKUP($B10,Schedule!$AA:$AF,H$1,0),VLOOKUP($B10,Schedule!$AH:$AM,H$1,0))))</f>
        <v>A</v>
      </c>
      <c r="I10" t="str">
        <f>IFERROR(VLOOKUP($B10,Schedule!$K:$P,I$1,0),IFERROR(VLOOKUP($B10,Schedule!$R:$W,I$1,0),IFERROR(VLOOKUP($B10,Schedule!$AA:$AF,I$1,0),VLOOKUP($B10,Schedule!$AH:$AM,I$1,0))))</f>
        <v>Day 2</v>
      </c>
      <c r="J10" t="str">
        <f>IFERROR(VLOOKUP($B10,Schedule!$K:$P,J$1,0),IFERROR(VLOOKUP($B10,Schedule!$R:$W,J$1,0),IFERROR(VLOOKUP($B10,Schedule!$AA:$AF,J$1,0),VLOOKUP($B10,Schedule!$AH:$AM,J$1,0))))</f>
        <v>Court 2</v>
      </c>
      <c r="K10" s="16">
        <f>IFERROR(VLOOKUP($B10,Schedule!$K:$P,K$1,0),IFERROR(VLOOKUP($B10,Schedule!$R:$W,K$1,0),IFERROR(VLOOKUP($B10,Schedule!$AA:$AF,K$1,0),VLOOKUP($B10,Schedule!$AH:$AM,K$1,0))))</f>
        <v>0.375</v>
      </c>
      <c r="L10" s="89" t="str">
        <f t="shared" si="0"/>
        <v/>
      </c>
      <c r="M10" s="90"/>
      <c r="N10" s="91"/>
      <c r="O10" s="91"/>
      <c r="P10" s="91"/>
      <c r="Q10" s="92"/>
      <c r="R10" s="93"/>
      <c r="T10">
        <f t="shared" si="1"/>
        <v>1</v>
      </c>
      <c r="U10">
        <f t="shared" si="2"/>
        <v>0</v>
      </c>
      <c r="V10" s="69" t="str">
        <f t="shared" si="3"/>
        <v/>
      </c>
      <c r="W10" s="69" t="s">
        <v>146</v>
      </c>
      <c r="X10" s="16">
        <v>5.5555555555555558E-3</v>
      </c>
      <c r="Y10">
        <v>4</v>
      </c>
      <c r="Z10" s="16">
        <f t="shared" si="6"/>
        <v>2.2222222222222223E-2</v>
      </c>
    </row>
    <row r="11" spans="2:26" x14ac:dyDescent="0.25">
      <c r="B11" t="str">
        <f t="shared" ref="B11" si="8">D8&amp;C11</f>
        <v>Japan4</v>
      </c>
      <c r="C11">
        <v>4</v>
      </c>
      <c r="D11" s="105"/>
      <c r="E11" s="87" t="s">
        <v>18</v>
      </c>
      <c r="F11" t="str">
        <f>IFERROR(VLOOKUP($B11,Schedule!$K:$P,F$1,0),IFERROR(VLOOKUP($B11,Schedule!$R:$W,F$1,0),IFERROR(VLOOKUP($B11,Schedule!$AA:$AF,F$1,0),VLOOKUP($B11,Schedule!$AH:$AM,F$1,0))))</f>
        <v>Brazil</v>
      </c>
      <c r="G11" s="107">
        <v>5</v>
      </c>
      <c r="H11" s="88" t="str">
        <f>IFERROR(VLOOKUP($B11,Schedule!$K:$P,H$1,0),IFERROR(VLOOKUP($B11,Schedule!$R:$W,H$1,0),IFERROR(VLOOKUP($B11,Schedule!$AA:$AF,H$1,0),VLOOKUP($B11,Schedule!$AH:$AM,H$1,0))))</f>
        <v>B</v>
      </c>
      <c r="I11" t="str">
        <f>IFERROR(VLOOKUP($B11,Schedule!$K:$P,I$1,0),IFERROR(VLOOKUP($B11,Schedule!$R:$W,I$1,0),IFERROR(VLOOKUP($B11,Schedule!$AA:$AF,I$1,0),VLOOKUP($B11,Schedule!$AH:$AM,I$1,0))))</f>
        <v>Day 2</v>
      </c>
      <c r="J11" t="str">
        <f>IFERROR(VLOOKUP($B11,Schedule!$K:$P,J$1,0),IFERROR(VLOOKUP($B11,Schedule!$R:$W,J$1,0),IFERROR(VLOOKUP($B11,Schedule!$AA:$AF,J$1,0),VLOOKUP($B11,Schedule!$AH:$AM,J$1,0))))</f>
        <v>Court 2</v>
      </c>
      <c r="K11" s="16">
        <f>IFERROR(VLOOKUP($B11,Schedule!$K:$P,K$1,0),IFERROR(VLOOKUP($B11,Schedule!$R:$W,K$1,0),IFERROR(VLOOKUP($B11,Schedule!$AA:$AF,K$1,0),VLOOKUP($B11,Schedule!$AH:$AM,K$1,0))))</f>
        <v>0.61458333333333326</v>
      </c>
      <c r="L11" s="89">
        <f t="shared" si="0"/>
        <v>0.17708333333333326</v>
      </c>
      <c r="M11" s="90"/>
      <c r="N11" s="91"/>
      <c r="O11" s="91"/>
      <c r="P11" s="91"/>
      <c r="Q11" s="92"/>
      <c r="R11" s="93"/>
      <c r="T11">
        <f t="shared" si="1"/>
        <v>0</v>
      </c>
      <c r="U11">
        <f t="shared" si="2"/>
        <v>0</v>
      </c>
      <c r="V11" s="69" t="str">
        <f t="shared" si="3"/>
        <v/>
      </c>
      <c r="W11" s="69" t="s">
        <v>147</v>
      </c>
      <c r="X11" s="108">
        <v>3.4722222222222224E-4</v>
      </c>
      <c r="Y11">
        <v>8</v>
      </c>
      <c r="Z11" s="16">
        <f t="shared" si="6"/>
        <v>2.7777777777777779E-3</v>
      </c>
    </row>
    <row r="12" spans="2:26" ht="16.5" thickBot="1" x14ac:dyDescent="0.3">
      <c r="B12" t="str">
        <f t="shared" ref="B12" si="9">D8&amp;C12</f>
        <v>Japan5</v>
      </c>
      <c r="C12">
        <v>5</v>
      </c>
      <c r="D12" s="106"/>
      <c r="E12" s="95" t="s">
        <v>26</v>
      </c>
      <c r="F12" s="96" t="str">
        <f>IFERROR(VLOOKUP($B12,Schedule!$K:$P,F$1,0),IFERROR(VLOOKUP($B12,Schedule!$R:$W,F$1,0),IFERROR(VLOOKUP($B12,Schedule!$AA:$AF,F$1,0),VLOOKUP($B12,Schedule!$AH:$AM,F$1,0))))</f>
        <v>Australia</v>
      </c>
      <c r="G12" s="97">
        <v>2</v>
      </c>
      <c r="H12" s="97" t="str">
        <f>IFERROR(VLOOKUP($B12,Schedule!$K:$P,H$1,0),IFERROR(VLOOKUP($B12,Schedule!$R:$W,H$1,0),IFERROR(VLOOKUP($B12,Schedule!$AA:$AF,H$1,0),VLOOKUP($B12,Schedule!$AH:$AM,H$1,0))))</f>
        <v>A</v>
      </c>
      <c r="I12" s="96" t="str">
        <f>IFERROR(VLOOKUP($B12,Schedule!$K:$P,I$1,0),IFERROR(VLOOKUP($B12,Schedule!$R:$W,I$1,0),IFERROR(VLOOKUP($B12,Schedule!$AA:$AF,I$1,0),VLOOKUP($B12,Schedule!$AH:$AM,I$1,0))))</f>
        <v>Day 3</v>
      </c>
      <c r="J12" s="96" t="str">
        <f>IFERROR(VLOOKUP($B12,Schedule!$K:$P,J$1,0),IFERROR(VLOOKUP($B12,Schedule!$R:$W,J$1,0),IFERROR(VLOOKUP($B12,Schedule!$AA:$AF,J$1,0),VLOOKUP($B12,Schedule!$AH:$AM,J$1,0))))</f>
        <v>Court 1</v>
      </c>
      <c r="K12" s="98">
        <f>IFERROR(VLOOKUP($B12,Schedule!$K:$P,K$1,0),IFERROR(VLOOKUP($B12,Schedule!$R:$W,K$1,0),IFERROR(VLOOKUP($B12,Schedule!$AA:$AF,K$1,0),VLOOKUP($B12,Schedule!$AH:$AM,K$1,0))))</f>
        <v>0.65625</v>
      </c>
      <c r="L12" s="99" t="str">
        <f t="shared" si="0"/>
        <v/>
      </c>
      <c r="M12" s="100"/>
      <c r="N12" s="101"/>
      <c r="O12" s="101"/>
      <c r="P12" s="101"/>
      <c r="Q12" s="102"/>
      <c r="R12" s="103"/>
      <c r="T12">
        <f t="shared" si="1"/>
        <v>0</v>
      </c>
      <c r="U12">
        <f t="shared" si="2"/>
        <v>0</v>
      </c>
      <c r="V12" s="69" t="str">
        <f t="shared" si="3"/>
        <v/>
      </c>
      <c r="W12" s="69" t="s">
        <v>148</v>
      </c>
      <c r="X12" s="16">
        <v>6.9444444444444447E-4</v>
      </c>
      <c r="Y12">
        <v>4</v>
      </c>
      <c r="Z12" s="16">
        <f t="shared" si="6"/>
        <v>2.7777777777777779E-3</v>
      </c>
    </row>
    <row r="13" spans="2:26" x14ac:dyDescent="0.25">
      <c r="B13" t="str">
        <f t="shared" ref="B13" si="10">D13&amp;C13</f>
        <v>United States1</v>
      </c>
      <c r="C13">
        <v>1</v>
      </c>
      <c r="D13" s="76" t="s">
        <v>127</v>
      </c>
      <c r="E13" s="77" t="s">
        <v>8</v>
      </c>
      <c r="F13" s="78" t="str">
        <f>IFERROR(VLOOKUP($B13,Schedule!$K:$P,F$1,0),IFERROR(VLOOKUP($B13,Schedule!$R:$W,F$1,0),IFERROR(VLOOKUP($B13,Schedule!$AA:$AF,F$1,0),VLOOKUP($B13,Schedule!$AH:$AM,F$1,0))))</f>
        <v>Germany</v>
      </c>
      <c r="G13" s="79">
        <v>5</v>
      </c>
      <c r="H13" s="79" t="str">
        <f>IFERROR(VLOOKUP($B13,Schedule!$K:$P,H$1,0),IFERROR(VLOOKUP($B13,Schedule!$R:$W,H$1,0),IFERROR(VLOOKUP($B13,Schedule!$AA:$AF,H$1,0),VLOOKUP($B13,Schedule!$AH:$AM,H$1,0))))</f>
        <v>A</v>
      </c>
      <c r="I13" s="78" t="str">
        <f>IFERROR(VLOOKUP($B13,Schedule!$K:$P,I$1,0),IFERROR(VLOOKUP($B13,Schedule!$R:$W,I$1,0),IFERROR(VLOOKUP($B13,Schedule!$AA:$AF,I$1,0),VLOOKUP($B13,Schedule!$AH:$AM,I$1,0))))</f>
        <v>Day 1</v>
      </c>
      <c r="J13" s="78" t="str">
        <f>IFERROR(VLOOKUP($B13,Schedule!$K:$P,J$1,0),IFERROR(VLOOKUP($B13,Schedule!$R:$W,J$1,0),IFERROR(VLOOKUP($B13,Schedule!$AA:$AF,J$1,0),VLOOKUP($B13,Schedule!$AH:$AM,J$1,0))))</f>
        <v>Court 2</v>
      </c>
      <c r="K13" s="80">
        <f>IFERROR(VLOOKUP($B13,Schedule!$K:$P,K$1,0),IFERROR(VLOOKUP($B13,Schedule!$R:$W,K$1,0),IFERROR(VLOOKUP($B13,Schedule!$AA:$AF,K$1,0),VLOOKUP($B13,Schedule!$AH:$AM,K$1,0))))</f>
        <v>0.46874999999999994</v>
      </c>
      <c r="L13" s="81" t="str">
        <f t="shared" si="0"/>
        <v/>
      </c>
      <c r="M13" s="82">
        <f>COUNTIF(Schedule!I:I,D13)+COUNTIF(Schedule!Y:Y,D13)</f>
        <v>3</v>
      </c>
      <c r="N13" s="83">
        <f>COUNTIF(Schedule!P:P,D13)+COUNTIF(Schedule!AF:AF,D13)</f>
        <v>2</v>
      </c>
      <c r="O13" s="83">
        <f>COUNTIF(Schedule!I:I,D13)+COUNTIF(Schedule!P:P,D13)</f>
        <v>2</v>
      </c>
      <c r="P13" s="83">
        <f>COUNTIF(Schedule!Y:Y,D13)+COUNTIF(Schedule!AF:AF,D13)</f>
        <v>3</v>
      </c>
      <c r="Q13" s="84">
        <f>COUNTIF($K13:$K17,X$3)+COUNTIF($K13:$K17,X$4)</f>
        <v>0</v>
      </c>
      <c r="R13" s="85">
        <f>COUNTIF($K13:$K17,Y$3)+COUNTIF($K13:$K17,Y$4)</f>
        <v>2</v>
      </c>
      <c r="T13">
        <f t="shared" si="1"/>
        <v>0</v>
      </c>
      <c r="U13">
        <f t="shared" si="2"/>
        <v>0</v>
      </c>
      <c r="W13" s="69" t="s">
        <v>149</v>
      </c>
      <c r="X13" s="16">
        <v>2.0833333333333332E-2</v>
      </c>
      <c r="Y13">
        <v>1</v>
      </c>
      <c r="Z13" s="16">
        <f t="shared" si="6"/>
        <v>2.0833333333333332E-2</v>
      </c>
    </row>
    <row r="14" spans="2:26" x14ac:dyDescent="0.25">
      <c r="B14" t="str">
        <f t="shared" ref="B14" si="11">D13&amp;C14</f>
        <v>United States2</v>
      </c>
      <c r="C14">
        <v>2</v>
      </c>
      <c r="D14" s="86"/>
      <c r="E14" s="87" t="s">
        <v>14</v>
      </c>
      <c r="F14" t="str">
        <f>IFERROR(VLOOKUP($B14,Schedule!$K:$P,F$1,0),IFERROR(VLOOKUP($B14,Schedule!$R:$W,F$1,0),IFERROR(VLOOKUP($B14,Schedule!$AA:$AF,F$1,0),VLOOKUP($B14,Schedule!$AH:$AM,F$1,0))))</f>
        <v>France</v>
      </c>
      <c r="G14" s="107">
        <v>3</v>
      </c>
      <c r="H14" s="88" t="str">
        <f>IFERROR(VLOOKUP($B14,Schedule!$K:$P,H$1,0),IFERROR(VLOOKUP($B14,Schedule!$R:$W,H$1,0),IFERROR(VLOOKUP($B14,Schedule!$AA:$AF,H$1,0),VLOOKUP($B14,Schedule!$AH:$AM,H$1,0))))</f>
        <v>A</v>
      </c>
      <c r="I14" t="str">
        <f>IFERROR(VLOOKUP($B14,Schedule!$K:$P,I$1,0),IFERROR(VLOOKUP($B14,Schedule!$R:$W,I$1,0),IFERROR(VLOOKUP($B14,Schedule!$AA:$AF,I$1,0),VLOOKUP($B14,Schedule!$AH:$AM,I$1,0))))</f>
        <v>Day 2</v>
      </c>
      <c r="J14" t="str">
        <f>IFERROR(VLOOKUP($B14,Schedule!$K:$P,J$1,0),IFERROR(VLOOKUP($B14,Schedule!$R:$W,J$1,0),IFERROR(VLOOKUP($B14,Schedule!$AA:$AF,J$1,0),VLOOKUP($B14,Schedule!$AH:$AM,J$1,0))))</f>
        <v>Court 2</v>
      </c>
      <c r="K14" s="16">
        <f>IFERROR(VLOOKUP($B14,Schedule!$K:$P,K$1,0),IFERROR(VLOOKUP($B14,Schedule!$R:$W,K$1,0),IFERROR(VLOOKUP($B14,Schedule!$AA:$AF,K$1,0),VLOOKUP($B14,Schedule!$AH:$AM,K$1,0))))</f>
        <v>0.46874999999999994</v>
      </c>
      <c r="L14" s="89" t="str">
        <f t="shared" si="0"/>
        <v/>
      </c>
      <c r="M14" s="90"/>
      <c r="N14" s="91"/>
      <c r="O14" s="91"/>
      <c r="P14" s="91"/>
      <c r="Q14" s="92"/>
      <c r="R14" s="93"/>
      <c r="T14">
        <f t="shared" si="1"/>
        <v>0</v>
      </c>
      <c r="U14">
        <f t="shared" si="2"/>
        <v>0</v>
      </c>
      <c r="Z14" s="16">
        <f>SUM(Z8:Z13)</f>
        <v>5.9722222222222218E-2</v>
      </c>
    </row>
    <row r="15" spans="2:26" x14ac:dyDescent="0.25">
      <c r="B15" t="str">
        <f t="shared" ref="B15" si="12">D13&amp;C15</f>
        <v>United States3</v>
      </c>
      <c r="C15">
        <v>3</v>
      </c>
      <c r="D15" s="86"/>
      <c r="E15" s="87" t="s">
        <v>20</v>
      </c>
      <c r="F15" t="str">
        <f>IFERROR(VLOOKUP($B15,Schedule!$K:$P,F$1,0),IFERROR(VLOOKUP($B15,Schedule!$R:$W,F$1,0),IFERROR(VLOOKUP($B15,Schedule!$AA:$AF,F$1,0),VLOOKUP($B15,Schedule!$AH:$AM,F$1,0))))</f>
        <v>New Zealand</v>
      </c>
      <c r="G15" s="107">
        <v>4</v>
      </c>
      <c r="H15" s="88" t="str">
        <f>IFERROR(VLOOKUP($B15,Schedule!$K:$P,H$1,0),IFERROR(VLOOKUP($B15,Schedule!$R:$W,H$1,0),IFERROR(VLOOKUP($B15,Schedule!$AA:$AF,H$1,0),VLOOKUP($B15,Schedule!$AH:$AM,H$1,0))))</f>
        <v>B</v>
      </c>
      <c r="I15" t="str">
        <f>IFERROR(VLOOKUP($B15,Schedule!$K:$P,I$1,0),IFERROR(VLOOKUP($B15,Schedule!$R:$W,I$1,0),IFERROR(VLOOKUP($B15,Schedule!$AA:$AF,I$1,0),VLOOKUP($B15,Schedule!$AH:$AM,I$1,0))))</f>
        <v>Day 2</v>
      </c>
      <c r="J15" t="str">
        <f>IFERROR(VLOOKUP($B15,Schedule!$K:$P,J$1,0),IFERROR(VLOOKUP($B15,Schedule!$R:$W,J$1,0),IFERROR(VLOOKUP($B15,Schedule!$AA:$AF,J$1,0),VLOOKUP($B15,Schedule!$AH:$AM,J$1,0))))</f>
        <v>Court 2</v>
      </c>
      <c r="K15" s="16">
        <f>IFERROR(VLOOKUP($B15,Schedule!$K:$P,K$1,0),IFERROR(VLOOKUP($B15,Schedule!$R:$W,K$1,0),IFERROR(VLOOKUP($B15,Schedule!$AA:$AF,K$1,0),VLOOKUP($B15,Schedule!$AH:$AM,K$1,0))))</f>
        <v>0.80208333333333326</v>
      </c>
      <c r="L15" s="89">
        <f t="shared" si="0"/>
        <v>0.27083333333333331</v>
      </c>
      <c r="M15" s="90"/>
      <c r="N15" s="91"/>
      <c r="O15" s="91"/>
      <c r="P15" s="91"/>
      <c r="Q15" s="92"/>
      <c r="R15" s="93"/>
      <c r="T15">
        <f t="shared" si="1"/>
        <v>0</v>
      </c>
      <c r="U15">
        <f t="shared" si="2"/>
        <v>1</v>
      </c>
      <c r="Z15" s="16"/>
    </row>
    <row r="16" spans="2:26" x14ac:dyDescent="0.25">
      <c r="B16" t="str">
        <f t="shared" ref="B16" si="13">D13&amp;C16</f>
        <v>United States4</v>
      </c>
      <c r="C16">
        <v>4</v>
      </c>
      <c r="D16" s="86"/>
      <c r="E16" s="87" t="s">
        <v>18</v>
      </c>
      <c r="F16" t="str">
        <f>IFERROR(VLOOKUP($B16,Schedule!$K:$P,F$1,0),IFERROR(VLOOKUP($B16,Schedule!$R:$W,F$1,0),IFERROR(VLOOKUP($B16,Schedule!$AA:$AF,F$1,0),VLOOKUP($B16,Schedule!$AH:$AM,F$1,0))))</f>
        <v>Switzerland</v>
      </c>
      <c r="G16" s="107">
        <v>6</v>
      </c>
      <c r="H16" s="88" t="str">
        <f>IFERROR(VLOOKUP($B16,Schedule!$K:$P,H$1,0),IFERROR(VLOOKUP($B16,Schedule!$R:$W,H$1,0),IFERROR(VLOOKUP($B16,Schedule!$AA:$AF,H$1,0),VLOOKUP($B16,Schedule!$AH:$AM,H$1,0))))</f>
        <v>A</v>
      </c>
      <c r="I16" t="str">
        <f>IFERROR(VLOOKUP($B16,Schedule!$K:$P,I$1,0),IFERROR(VLOOKUP($B16,Schedule!$R:$W,I$1,0),IFERROR(VLOOKUP($B16,Schedule!$AA:$AF,I$1,0),VLOOKUP($B16,Schedule!$AH:$AM,I$1,0))))</f>
        <v>Day 3</v>
      </c>
      <c r="J16" t="str">
        <f>IFERROR(VLOOKUP($B16,Schedule!$K:$P,J$1,0),IFERROR(VLOOKUP($B16,Schedule!$R:$W,J$1,0),IFERROR(VLOOKUP($B16,Schedule!$AA:$AF,J$1,0),VLOOKUP($B16,Schedule!$AH:$AM,J$1,0))))</f>
        <v>Court 1</v>
      </c>
      <c r="K16" s="16">
        <f>IFERROR(VLOOKUP($B16,Schedule!$K:$P,K$1,0),IFERROR(VLOOKUP($B16,Schedule!$R:$W,K$1,0),IFERROR(VLOOKUP($B16,Schedule!$AA:$AF,K$1,0),VLOOKUP($B16,Schedule!$AH:$AM,K$1,0))))</f>
        <v>0.51041666666666663</v>
      </c>
      <c r="L16" s="89" t="str">
        <f t="shared" si="0"/>
        <v/>
      </c>
      <c r="M16" s="90"/>
      <c r="N16" s="91"/>
      <c r="O16" s="91"/>
      <c r="P16" s="91"/>
      <c r="Q16" s="92"/>
      <c r="R16" s="93"/>
      <c r="T16">
        <f t="shared" si="1"/>
        <v>0</v>
      </c>
      <c r="U16">
        <f t="shared" si="2"/>
        <v>0</v>
      </c>
      <c r="W16" s="69" t="s">
        <v>138</v>
      </c>
      <c r="X16" s="69"/>
      <c r="Y16" s="16">
        <v>6.25E-2</v>
      </c>
      <c r="Z16" s="16"/>
    </row>
    <row r="17" spans="2:26" ht="16.5" thickBot="1" x14ac:dyDescent="0.3">
      <c r="B17" t="str">
        <f t="shared" ref="B17" si="14">D13&amp;C17</f>
        <v>United States5</v>
      </c>
      <c r="C17">
        <v>5</v>
      </c>
      <c r="D17" s="94"/>
      <c r="E17" s="95" t="s">
        <v>26</v>
      </c>
      <c r="F17" s="96" t="str">
        <f>IFERROR(VLOOKUP($B17,Schedule!$K:$P,F$1,0),IFERROR(VLOOKUP($B17,Schedule!$R:$W,F$1,0),IFERROR(VLOOKUP($B17,Schedule!$AA:$AF,F$1,0),VLOOKUP($B17,Schedule!$AH:$AM,F$1,0))))</f>
        <v>Great Britain</v>
      </c>
      <c r="G17" s="97">
        <v>1</v>
      </c>
      <c r="H17" s="97" t="str">
        <f>IFERROR(VLOOKUP($B17,Schedule!$K:$P,H$1,0),IFERROR(VLOOKUP($B17,Schedule!$R:$W,H$1,0),IFERROR(VLOOKUP($B17,Schedule!$AA:$AF,H$1,0),VLOOKUP($B17,Schedule!$AH:$AM,H$1,0))))</f>
        <v>B</v>
      </c>
      <c r="I17" s="96" t="str">
        <f>IFERROR(VLOOKUP($B17,Schedule!$K:$P,I$1,0),IFERROR(VLOOKUP($B17,Schedule!$R:$W,I$1,0),IFERROR(VLOOKUP($B17,Schedule!$AA:$AF,I$1,0),VLOOKUP($B17,Schedule!$AH:$AM,I$1,0))))</f>
        <v>Day 3</v>
      </c>
      <c r="J17" s="96" t="str">
        <f>IFERROR(VLOOKUP($B17,Schedule!$K:$P,J$1,0),IFERROR(VLOOKUP($B17,Schedule!$R:$W,J$1,0),IFERROR(VLOOKUP($B17,Schedule!$AA:$AF,J$1,0),VLOOKUP($B17,Schedule!$AH:$AM,J$1,0))))</f>
        <v>Court 1</v>
      </c>
      <c r="K17" s="98">
        <f>IFERROR(VLOOKUP($B17,Schedule!$K:$P,K$1,0),IFERROR(VLOOKUP($B17,Schedule!$R:$W,K$1,0),IFERROR(VLOOKUP($B17,Schedule!$AA:$AF,K$1,0),VLOOKUP($B17,Schedule!$AH:$AM,K$1,0))))</f>
        <v>0.84375</v>
      </c>
      <c r="L17" s="99">
        <f t="shared" si="0"/>
        <v>0.27083333333333337</v>
      </c>
      <c r="M17" s="90"/>
      <c r="N17" s="91"/>
      <c r="O17" s="91"/>
      <c r="P17" s="91"/>
      <c r="Q17" s="92"/>
      <c r="R17" s="93"/>
      <c r="T17">
        <f t="shared" si="1"/>
        <v>0</v>
      </c>
      <c r="U17">
        <f t="shared" si="2"/>
        <v>1</v>
      </c>
      <c r="Z17" s="16"/>
    </row>
    <row r="18" spans="2:26" x14ac:dyDescent="0.25">
      <c r="B18" t="str">
        <f t="shared" ref="B18" si="15">D18&amp;C18</f>
        <v>Australia1</v>
      </c>
      <c r="C18">
        <v>1</v>
      </c>
      <c r="D18" s="104" t="s">
        <v>128</v>
      </c>
      <c r="E18" s="77" t="s">
        <v>8</v>
      </c>
      <c r="F18" s="78" t="str">
        <f>IFERROR(VLOOKUP($B18,Schedule!$K:$P,F$1,0),IFERROR(VLOOKUP($B18,Schedule!$R:$W,F$1,0),IFERROR(VLOOKUP($B18,Schedule!$AA:$AF,F$1,0),VLOOKUP($B18,Schedule!$AH:$AM,F$1,0))))</f>
        <v>Brazil</v>
      </c>
      <c r="G18" s="79">
        <v>5</v>
      </c>
      <c r="H18" s="79" t="str">
        <f>IFERROR(VLOOKUP($B18,Schedule!$K:$P,H$1,0),IFERROR(VLOOKUP($B18,Schedule!$R:$W,H$1,0),IFERROR(VLOOKUP($B18,Schedule!$AA:$AF,H$1,0),VLOOKUP($B18,Schedule!$AH:$AM,H$1,0))))</f>
        <v>A</v>
      </c>
      <c r="I18" s="78" t="str">
        <f>IFERROR(VLOOKUP($B18,Schedule!$K:$P,I$1,0),IFERROR(VLOOKUP($B18,Schedule!$R:$W,I$1,0),IFERROR(VLOOKUP($B18,Schedule!$AA:$AF,I$1,0),VLOOKUP($B18,Schedule!$AH:$AM,I$1,0))))</f>
        <v>Day 1</v>
      </c>
      <c r="J18" s="78" t="str">
        <f>IFERROR(VLOOKUP($B18,Schedule!$K:$P,J$1,0),IFERROR(VLOOKUP($B18,Schedule!$R:$W,J$1,0),IFERROR(VLOOKUP($B18,Schedule!$AA:$AF,J$1,0),VLOOKUP($B18,Schedule!$AH:$AM,J$1,0))))</f>
        <v>Court 2</v>
      </c>
      <c r="K18" s="80">
        <f>IFERROR(VLOOKUP($B18,Schedule!$K:$P,K$1,0),IFERROR(VLOOKUP($B18,Schedule!$R:$W,K$1,0),IFERROR(VLOOKUP($B18,Schedule!$AA:$AF,K$1,0),VLOOKUP($B18,Schedule!$AH:$AM,K$1,0))))</f>
        <v>0.375</v>
      </c>
      <c r="L18" s="81" t="str">
        <f t="shared" si="0"/>
        <v/>
      </c>
      <c r="M18" s="82">
        <f>COUNTIF(Schedule!I:I,D18)+COUNTIF(Schedule!Y:Y,D18)</f>
        <v>3</v>
      </c>
      <c r="N18" s="83">
        <f>COUNTIF(Schedule!P:P,D18)+COUNTIF(Schedule!AF:AF,D18)</f>
        <v>2</v>
      </c>
      <c r="O18" s="83">
        <f>COUNTIF(Schedule!I:I,D18)+COUNTIF(Schedule!P:P,D18)</f>
        <v>3</v>
      </c>
      <c r="P18" s="83">
        <f>COUNTIF(Schedule!Y:Y,D18)+COUNTIF(Schedule!AF:AF,D18)</f>
        <v>2</v>
      </c>
      <c r="Q18" s="84">
        <f>COUNTIF($K18:$K22,X$3)+COUNTIF($K18:$K22,X$4)</f>
        <v>2</v>
      </c>
      <c r="R18" s="85">
        <f>COUNTIF($K18:$K22,Y$3)+COUNTIF($K18:$K22,Y$4)</f>
        <v>0</v>
      </c>
      <c r="T18">
        <f t="shared" si="1"/>
        <v>1</v>
      </c>
      <c r="U18">
        <f t="shared" si="2"/>
        <v>0</v>
      </c>
      <c r="Z18" s="16"/>
    </row>
    <row r="19" spans="2:26" x14ac:dyDescent="0.25">
      <c r="B19" t="str">
        <f t="shared" ref="B19" si="16">D18&amp;C19</f>
        <v>Australia2</v>
      </c>
      <c r="C19">
        <v>2</v>
      </c>
      <c r="D19" s="105"/>
      <c r="E19" s="87" t="s">
        <v>14</v>
      </c>
      <c r="F19" t="str">
        <f>IFERROR(VLOOKUP($B19,Schedule!$K:$P,F$1,0),IFERROR(VLOOKUP($B19,Schedule!$R:$W,F$1,0),IFERROR(VLOOKUP($B19,Schedule!$AA:$AF,F$1,0),VLOOKUP($B19,Schedule!$AH:$AM,F$1,0))))</f>
        <v>Canada</v>
      </c>
      <c r="G19" s="107">
        <v>3</v>
      </c>
      <c r="H19" s="88" t="str">
        <f>IFERROR(VLOOKUP($B19,Schedule!$K:$P,H$1,0),IFERROR(VLOOKUP($B19,Schedule!$R:$W,H$1,0),IFERROR(VLOOKUP($B19,Schedule!$AA:$AF,H$1,0),VLOOKUP($B19,Schedule!$AH:$AM,H$1,0))))</f>
        <v>B</v>
      </c>
      <c r="I19" t="str">
        <f>IFERROR(VLOOKUP($B19,Schedule!$K:$P,I$1,0),IFERROR(VLOOKUP($B19,Schedule!$R:$W,I$1,0),IFERROR(VLOOKUP($B19,Schedule!$AA:$AF,I$1,0),VLOOKUP($B19,Schedule!$AH:$AM,I$1,0))))</f>
        <v>Day 1</v>
      </c>
      <c r="J19" t="str">
        <f>IFERROR(VLOOKUP($B19,Schedule!$K:$P,J$1,0),IFERROR(VLOOKUP($B19,Schedule!$R:$W,J$1,0),IFERROR(VLOOKUP($B19,Schedule!$AA:$AF,J$1,0),VLOOKUP($B19,Schedule!$AH:$AM,J$1,0))))</f>
        <v>Court 1</v>
      </c>
      <c r="K19" s="16">
        <f>IFERROR(VLOOKUP($B19,Schedule!$K:$P,K$1,0),IFERROR(VLOOKUP($B19,Schedule!$R:$W,K$1,0),IFERROR(VLOOKUP($B19,Schedule!$AA:$AF,K$1,0),VLOOKUP($B19,Schedule!$AH:$AM,K$1,0))))</f>
        <v>0.65625</v>
      </c>
      <c r="L19" s="89">
        <f t="shared" si="0"/>
        <v>0.21875</v>
      </c>
      <c r="M19" s="90"/>
      <c r="N19" s="91"/>
      <c r="O19" s="91"/>
      <c r="P19" s="91"/>
      <c r="Q19" s="92"/>
      <c r="R19" s="93"/>
      <c r="T19">
        <f t="shared" si="1"/>
        <v>0</v>
      </c>
      <c r="U19">
        <f t="shared" si="2"/>
        <v>0</v>
      </c>
      <c r="Z19" s="16"/>
    </row>
    <row r="20" spans="2:26" x14ac:dyDescent="0.25">
      <c r="B20" t="str">
        <f t="shared" ref="B20" si="17">D18&amp;C20</f>
        <v>Australia3</v>
      </c>
      <c r="C20">
        <v>3</v>
      </c>
      <c r="D20" s="105"/>
      <c r="E20" s="87" t="s">
        <v>20</v>
      </c>
      <c r="F20" t="str">
        <f>IFERROR(VLOOKUP($B20,Schedule!$K:$P,F$1,0),IFERROR(VLOOKUP($B20,Schedule!$R:$W,F$1,0),IFERROR(VLOOKUP($B20,Schedule!$AA:$AF,F$1,0),VLOOKUP($B20,Schedule!$AH:$AM,F$1,0))))</f>
        <v>Denmark</v>
      </c>
      <c r="G20" s="107">
        <v>4</v>
      </c>
      <c r="H20" s="88" t="str">
        <f>IFERROR(VLOOKUP($B20,Schedule!$K:$P,H$1,0),IFERROR(VLOOKUP($B20,Schedule!$R:$W,H$1,0),IFERROR(VLOOKUP($B20,Schedule!$AA:$AF,H$1,0),VLOOKUP($B20,Schedule!$AH:$AM,H$1,0))))</f>
        <v>A</v>
      </c>
      <c r="I20" t="str">
        <f>IFERROR(VLOOKUP($B20,Schedule!$K:$P,I$1,0),IFERROR(VLOOKUP($B20,Schedule!$R:$W,I$1,0),IFERROR(VLOOKUP($B20,Schedule!$AA:$AF,I$1,0),VLOOKUP($B20,Schedule!$AH:$AM,I$1,0))))</f>
        <v>Day 2</v>
      </c>
      <c r="J20" t="str">
        <f>IFERROR(VLOOKUP($B20,Schedule!$K:$P,J$1,0),IFERROR(VLOOKUP($B20,Schedule!$R:$W,J$1,0),IFERROR(VLOOKUP($B20,Schedule!$AA:$AF,J$1,0),VLOOKUP($B20,Schedule!$AH:$AM,J$1,0))))</f>
        <v>Court 1</v>
      </c>
      <c r="K20" s="16">
        <f>IFERROR(VLOOKUP($B20,Schedule!$K:$P,K$1,0),IFERROR(VLOOKUP($B20,Schedule!$R:$W,K$1,0),IFERROR(VLOOKUP($B20,Schedule!$AA:$AF,K$1,0),VLOOKUP($B20,Schedule!$AH:$AM,K$1,0))))</f>
        <v>0.75</v>
      </c>
      <c r="L20" s="89" t="str">
        <f t="shared" si="0"/>
        <v/>
      </c>
      <c r="M20" s="90"/>
      <c r="N20" s="91"/>
      <c r="O20" s="91"/>
      <c r="P20" s="91"/>
      <c r="Q20" s="92"/>
      <c r="R20" s="93"/>
      <c r="T20">
        <f t="shared" si="1"/>
        <v>0</v>
      </c>
      <c r="U20">
        <f t="shared" si="2"/>
        <v>0</v>
      </c>
      <c r="Z20" s="16"/>
    </row>
    <row r="21" spans="2:26" x14ac:dyDescent="0.25">
      <c r="B21" t="str">
        <f t="shared" ref="B21" si="18">D18&amp;C21</f>
        <v>Australia4</v>
      </c>
      <c r="C21">
        <v>4</v>
      </c>
      <c r="D21" s="105"/>
      <c r="E21" s="87" t="s">
        <v>18</v>
      </c>
      <c r="F21" t="str">
        <f>IFERROR(VLOOKUP($B21,Schedule!$K:$P,F$1,0),IFERROR(VLOOKUP($B21,Schedule!$R:$W,F$1,0),IFERROR(VLOOKUP($B21,Schedule!$AA:$AF,F$1,0),VLOOKUP($B21,Schedule!$AH:$AM,F$1,0))))</f>
        <v>Colombia</v>
      </c>
      <c r="G21" s="107">
        <v>6</v>
      </c>
      <c r="H21" s="88" t="str">
        <f>IFERROR(VLOOKUP($B21,Schedule!$K:$P,H$1,0),IFERROR(VLOOKUP($B21,Schedule!$R:$W,H$1,0),IFERROR(VLOOKUP($B21,Schedule!$AA:$AF,H$1,0),VLOOKUP($B21,Schedule!$AH:$AM,H$1,0))))</f>
        <v>A</v>
      </c>
      <c r="I21" t="str">
        <f>IFERROR(VLOOKUP($B21,Schedule!$K:$P,I$1,0),IFERROR(VLOOKUP($B21,Schedule!$R:$W,I$1,0),IFERROR(VLOOKUP($B21,Schedule!$AA:$AF,I$1,0),VLOOKUP($B21,Schedule!$AH:$AM,I$1,0))))</f>
        <v>Day 3</v>
      </c>
      <c r="J21" t="str">
        <f>IFERROR(VLOOKUP($B21,Schedule!$K:$P,J$1,0),IFERROR(VLOOKUP($B21,Schedule!$R:$W,J$1,0),IFERROR(VLOOKUP($B21,Schedule!$AA:$AF,J$1,0),VLOOKUP($B21,Schedule!$AH:$AM,J$1,0))))</f>
        <v>Court 2</v>
      </c>
      <c r="K21" s="16">
        <f>IFERROR(VLOOKUP($B21,Schedule!$K:$P,K$1,0),IFERROR(VLOOKUP($B21,Schedule!$R:$W,K$1,0),IFERROR(VLOOKUP($B21,Schedule!$AA:$AF,K$1,0),VLOOKUP($B21,Schedule!$AH:$AM,K$1,0))))</f>
        <v>0.375</v>
      </c>
      <c r="L21" s="89" t="str">
        <f t="shared" si="0"/>
        <v/>
      </c>
      <c r="M21" s="90"/>
      <c r="N21" s="91"/>
      <c r="O21" s="91"/>
      <c r="P21" s="91"/>
      <c r="Q21" s="92"/>
      <c r="R21" s="93"/>
      <c r="T21">
        <f t="shared" si="1"/>
        <v>1</v>
      </c>
      <c r="U21">
        <f t="shared" si="2"/>
        <v>0</v>
      </c>
      <c r="Z21" s="16"/>
    </row>
    <row r="22" spans="2:26" ht="16.5" thickBot="1" x14ac:dyDescent="0.3">
      <c r="B22" t="str">
        <f t="shared" ref="B22" si="19">D18&amp;C22</f>
        <v>Australia5</v>
      </c>
      <c r="C22">
        <v>5</v>
      </c>
      <c r="D22" s="106"/>
      <c r="E22" s="95" t="s">
        <v>26</v>
      </c>
      <c r="F22" s="96" t="str">
        <f>IFERROR(VLOOKUP($B22,Schedule!$K:$P,F$1,0),IFERROR(VLOOKUP($B22,Schedule!$R:$W,F$1,0),IFERROR(VLOOKUP($B22,Schedule!$AA:$AF,F$1,0),VLOOKUP($B22,Schedule!$AH:$AM,F$1,0))))</f>
        <v>Japan</v>
      </c>
      <c r="G22" s="97">
        <v>1</v>
      </c>
      <c r="H22" s="97" t="str">
        <f>IFERROR(VLOOKUP($B22,Schedule!$K:$P,H$1,0),IFERROR(VLOOKUP($B22,Schedule!$R:$W,H$1,0),IFERROR(VLOOKUP($B22,Schedule!$AA:$AF,H$1,0),VLOOKUP($B22,Schedule!$AH:$AM,H$1,0))))</f>
        <v>B</v>
      </c>
      <c r="I22" s="96" t="str">
        <f>IFERROR(VLOOKUP($B22,Schedule!$K:$P,I$1,0),IFERROR(VLOOKUP($B22,Schedule!$R:$W,I$1,0),IFERROR(VLOOKUP($B22,Schedule!$AA:$AF,I$1,0),VLOOKUP($B22,Schedule!$AH:$AM,I$1,0))))</f>
        <v>Day 3</v>
      </c>
      <c r="J22" s="96" t="str">
        <f>IFERROR(VLOOKUP($B22,Schedule!$K:$P,J$1,0),IFERROR(VLOOKUP($B22,Schedule!$R:$W,J$1,0),IFERROR(VLOOKUP($B22,Schedule!$AA:$AF,J$1,0),VLOOKUP($B22,Schedule!$AH:$AM,J$1,0))))</f>
        <v>Court 1</v>
      </c>
      <c r="K22" s="98">
        <f>IFERROR(VLOOKUP($B22,Schedule!$K:$P,K$1,0),IFERROR(VLOOKUP($B22,Schedule!$R:$W,K$1,0),IFERROR(VLOOKUP($B22,Schedule!$AA:$AF,K$1,0),VLOOKUP($B22,Schedule!$AH:$AM,K$1,0))))</f>
        <v>0.65625</v>
      </c>
      <c r="L22" s="99">
        <f t="shared" si="0"/>
        <v>0.21875</v>
      </c>
      <c r="M22" s="100"/>
      <c r="N22" s="101"/>
      <c r="O22" s="101"/>
      <c r="P22" s="101"/>
      <c r="Q22" s="102"/>
      <c r="R22" s="103"/>
      <c r="T22">
        <f t="shared" si="1"/>
        <v>0</v>
      </c>
      <c r="U22">
        <f t="shared" si="2"/>
        <v>0</v>
      </c>
      <c r="Z22" s="16"/>
    </row>
    <row r="23" spans="2:26" x14ac:dyDescent="0.25">
      <c r="B23" t="str">
        <f t="shared" ref="B23" si="20">D23&amp;C23</f>
        <v>Canada1</v>
      </c>
      <c r="C23">
        <v>1</v>
      </c>
      <c r="D23" s="104" t="s">
        <v>129</v>
      </c>
      <c r="E23" s="77" t="s">
        <v>8</v>
      </c>
      <c r="F23" s="78" t="str">
        <f>IFERROR(VLOOKUP($B23,Schedule!$K:$P,F$1,0),IFERROR(VLOOKUP($B23,Schedule!$R:$W,F$1,0),IFERROR(VLOOKUP($B23,Schedule!$AA:$AF,F$1,0),VLOOKUP($B23,Schedule!$AH:$AM,F$1,0))))</f>
        <v>Australia</v>
      </c>
      <c r="G23" s="79">
        <v>2</v>
      </c>
      <c r="H23" s="79" t="str">
        <f>IFERROR(VLOOKUP($B23,Schedule!$K:$P,H$1,0),IFERROR(VLOOKUP($B23,Schedule!$R:$W,H$1,0),IFERROR(VLOOKUP($B23,Schedule!$AA:$AF,H$1,0),VLOOKUP($B23,Schedule!$AH:$AM,H$1,0))))</f>
        <v>A</v>
      </c>
      <c r="I23" s="78" t="str">
        <f>IFERROR(VLOOKUP($B23,Schedule!$K:$P,I$1,0),IFERROR(VLOOKUP($B23,Schedule!$R:$W,I$1,0),IFERROR(VLOOKUP($B23,Schedule!$AA:$AF,I$1,0),VLOOKUP($B23,Schedule!$AH:$AM,I$1,0))))</f>
        <v>Day 1</v>
      </c>
      <c r="J23" s="78" t="str">
        <f>IFERROR(VLOOKUP($B23,Schedule!$K:$P,J$1,0),IFERROR(VLOOKUP($B23,Schedule!$R:$W,J$1,0),IFERROR(VLOOKUP($B23,Schedule!$AA:$AF,J$1,0),VLOOKUP($B23,Schedule!$AH:$AM,J$1,0))))</f>
        <v>Court 1</v>
      </c>
      <c r="K23" s="80">
        <f>IFERROR(VLOOKUP($B23,Schedule!$K:$P,K$1,0),IFERROR(VLOOKUP($B23,Schedule!$R:$W,K$1,0),IFERROR(VLOOKUP($B23,Schedule!$AA:$AF,K$1,0),VLOOKUP($B23,Schedule!$AH:$AM,K$1,0))))</f>
        <v>0.65625</v>
      </c>
      <c r="L23" s="81" t="str">
        <f t="shared" si="0"/>
        <v/>
      </c>
      <c r="M23" s="90">
        <f>COUNTIF(Schedule!I:I,D23)+COUNTIF(Schedule!Y:Y,D23)</f>
        <v>2</v>
      </c>
      <c r="N23" s="91">
        <f>COUNTIF(Schedule!P:P,D23)+COUNTIF(Schedule!AF:AF,D23)</f>
        <v>3</v>
      </c>
      <c r="O23" s="91">
        <f>COUNTIF(Schedule!I:I,D23)+COUNTIF(Schedule!P:P,D23)</f>
        <v>3</v>
      </c>
      <c r="P23" s="91">
        <f>COUNTIF(Schedule!Y:Y,D23)+COUNTIF(Schedule!AF:AF,D23)</f>
        <v>2</v>
      </c>
      <c r="Q23" s="92">
        <f>COUNTIF($K23:$K27,X$3)+COUNTIF($K23:$K27,X$4)</f>
        <v>2</v>
      </c>
      <c r="R23" s="93">
        <f>COUNTIF($K23:$K27,Y$3)+COUNTIF($K23:$K27,Y$4)</f>
        <v>0</v>
      </c>
      <c r="T23">
        <f t="shared" si="1"/>
        <v>0</v>
      </c>
      <c r="U23">
        <f t="shared" si="2"/>
        <v>0</v>
      </c>
      <c r="Z23" s="16"/>
    </row>
    <row r="24" spans="2:26" x14ac:dyDescent="0.25">
      <c r="B24" t="str">
        <f t="shared" ref="B24" si="21">D23&amp;C24</f>
        <v>Canada2</v>
      </c>
      <c r="C24">
        <v>2</v>
      </c>
      <c r="D24" s="105"/>
      <c r="E24" s="87" t="s">
        <v>14</v>
      </c>
      <c r="F24" t="str">
        <f>IFERROR(VLOOKUP($B24,Schedule!$K:$P,F$1,0),IFERROR(VLOOKUP($B24,Schedule!$R:$W,F$1,0),IFERROR(VLOOKUP($B24,Schedule!$AA:$AF,F$1,0),VLOOKUP($B24,Schedule!$AH:$AM,F$1,0))))</f>
        <v>Japan</v>
      </c>
      <c r="G24" s="88">
        <v>1</v>
      </c>
      <c r="H24" s="88" t="str">
        <f>IFERROR(VLOOKUP($B24,Schedule!$K:$P,H$1,0),IFERROR(VLOOKUP($B24,Schedule!$R:$W,H$1,0),IFERROR(VLOOKUP($B24,Schedule!$AA:$AF,H$1,0),VLOOKUP($B24,Schedule!$AH:$AM,H$1,0))))</f>
        <v>B</v>
      </c>
      <c r="I24" t="str">
        <f>IFERROR(VLOOKUP($B24,Schedule!$K:$P,I$1,0),IFERROR(VLOOKUP($B24,Schedule!$R:$W,I$1,0),IFERROR(VLOOKUP($B24,Schedule!$AA:$AF,I$1,0),VLOOKUP($B24,Schedule!$AH:$AM,I$1,0))))</f>
        <v>Day 2</v>
      </c>
      <c r="J24" t="str">
        <f>IFERROR(VLOOKUP($B24,Schedule!$K:$P,J$1,0),IFERROR(VLOOKUP($B24,Schedule!$R:$W,J$1,0),IFERROR(VLOOKUP($B24,Schedule!$AA:$AF,J$1,0),VLOOKUP($B24,Schedule!$AH:$AM,J$1,0))))</f>
        <v>Court 2</v>
      </c>
      <c r="K24" s="16">
        <f>IFERROR(VLOOKUP($B24,Schedule!$K:$P,K$1,0),IFERROR(VLOOKUP($B24,Schedule!$R:$W,K$1,0),IFERROR(VLOOKUP($B24,Schedule!$AA:$AF,K$1,0),VLOOKUP($B24,Schedule!$AH:$AM,K$1,0))))</f>
        <v>0.375</v>
      </c>
      <c r="L24" s="89" t="str">
        <f t="shared" si="0"/>
        <v/>
      </c>
      <c r="M24" s="90"/>
      <c r="N24" s="91"/>
      <c r="O24" s="91"/>
      <c r="P24" s="91"/>
      <c r="Q24" s="92"/>
      <c r="R24" s="93"/>
      <c r="T24">
        <f t="shared" si="1"/>
        <v>1</v>
      </c>
      <c r="U24">
        <f t="shared" si="2"/>
        <v>0</v>
      </c>
      <c r="Z24" s="16"/>
    </row>
    <row r="25" spans="2:26" x14ac:dyDescent="0.25">
      <c r="B25" t="str">
        <f t="shared" ref="B25" si="22">D23&amp;C25</f>
        <v>Canada3</v>
      </c>
      <c r="C25">
        <v>3</v>
      </c>
      <c r="D25" s="105"/>
      <c r="E25" s="87" t="s">
        <v>20</v>
      </c>
      <c r="F25" t="str">
        <f>IFERROR(VLOOKUP($B25,Schedule!$K:$P,F$1,0),IFERROR(VLOOKUP($B25,Schedule!$R:$W,F$1,0),IFERROR(VLOOKUP($B25,Schedule!$AA:$AF,F$1,0),VLOOKUP($B25,Schedule!$AH:$AM,F$1,0))))</f>
        <v>Colombia</v>
      </c>
      <c r="G25" s="88">
        <v>6</v>
      </c>
      <c r="H25" s="88" t="str">
        <f>IFERROR(VLOOKUP($B25,Schedule!$K:$P,H$1,0),IFERROR(VLOOKUP($B25,Schedule!$R:$W,H$1,0),IFERROR(VLOOKUP($B25,Schedule!$AA:$AF,H$1,0),VLOOKUP($B25,Schedule!$AH:$AM,H$1,0))))</f>
        <v>B</v>
      </c>
      <c r="I25" t="str">
        <f>IFERROR(VLOOKUP($B25,Schedule!$K:$P,I$1,0),IFERROR(VLOOKUP($B25,Schedule!$R:$W,I$1,0),IFERROR(VLOOKUP($B25,Schedule!$AA:$AF,I$1,0),VLOOKUP($B25,Schedule!$AH:$AM,I$1,0))))</f>
        <v>Day 2</v>
      </c>
      <c r="J25" t="str">
        <f>IFERROR(VLOOKUP($B25,Schedule!$K:$P,J$1,0),IFERROR(VLOOKUP($B25,Schedule!$R:$W,J$1,0),IFERROR(VLOOKUP($B25,Schedule!$AA:$AF,J$1,0),VLOOKUP($B25,Schedule!$AH:$AM,J$1,0))))</f>
        <v>Court 2</v>
      </c>
      <c r="K25" s="16">
        <f>IFERROR(VLOOKUP($B25,Schedule!$K:$P,K$1,0),IFERROR(VLOOKUP($B25,Schedule!$R:$W,K$1,0),IFERROR(VLOOKUP($B25,Schedule!$AA:$AF,K$1,0),VLOOKUP($B25,Schedule!$AH:$AM,K$1,0))))</f>
        <v>0.70833333333333326</v>
      </c>
      <c r="L25" s="89">
        <f t="shared" si="0"/>
        <v>0.27083333333333326</v>
      </c>
      <c r="M25" s="90"/>
      <c r="N25" s="91"/>
      <c r="O25" s="91"/>
      <c r="P25" s="91"/>
      <c r="Q25" s="92"/>
      <c r="R25" s="93"/>
      <c r="T25">
        <f t="shared" si="1"/>
        <v>0</v>
      </c>
      <c r="U25">
        <f t="shared" si="2"/>
        <v>0</v>
      </c>
      <c r="Z25" s="16"/>
    </row>
    <row r="26" spans="2:26" x14ac:dyDescent="0.25">
      <c r="B26" t="str">
        <f t="shared" ref="B26" si="23">D23&amp;C26</f>
        <v>Canada4</v>
      </c>
      <c r="C26">
        <v>4</v>
      </c>
      <c r="D26" s="105"/>
      <c r="E26" s="87" t="s">
        <v>18</v>
      </c>
      <c r="F26" t="str">
        <f>IFERROR(VLOOKUP($B26,Schedule!$K:$P,F$1,0),IFERROR(VLOOKUP($B26,Schedule!$R:$W,F$1,0),IFERROR(VLOOKUP($B26,Schedule!$AA:$AF,F$1,0),VLOOKUP($B26,Schedule!$AH:$AM,F$1,0))))</f>
        <v>Brazil</v>
      </c>
      <c r="G26" s="88">
        <v>5</v>
      </c>
      <c r="H26" s="88" t="str">
        <f>IFERROR(VLOOKUP($B26,Schedule!$K:$P,H$1,0),IFERROR(VLOOKUP($B26,Schedule!$R:$W,H$1,0),IFERROR(VLOOKUP($B26,Schedule!$AA:$AF,H$1,0),VLOOKUP($B26,Schedule!$AH:$AM,H$1,0))))</f>
        <v>B</v>
      </c>
      <c r="I26" t="str">
        <f>IFERROR(VLOOKUP($B26,Schedule!$K:$P,I$1,0),IFERROR(VLOOKUP($B26,Schedule!$R:$W,I$1,0),IFERROR(VLOOKUP($B26,Schedule!$AA:$AF,I$1,0),VLOOKUP($B26,Schedule!$AH:$AM,I$1,0))))</f>
        <v>Day 3</v>
      </c>
      <c r="J26" t="str">
        <f>IFERROR(VLOOKUP($B26,Schedule!$K:$P,J$1,0),IFERROR(VLOOKUP($B26,Schedule!$R:$W,J$1,0),IFERROR(VLOOKUP($B26,Schedule!$AA:$AF,J$1,0),VLOOKUP($B26,Schedule!$AH:$AM,J$1,0))))</f>
        <v>Court 1</v>
      </c>
      <c r="K26" s="16">
        <f>IFERROR(VLOOKUP($B26,Schedule!$K:$P,K$1,0),IFERROR(VLOOKUP($B26,Schedule!$R:$W,K$1,0),IFERROR(VLOOKUP($B26,Schedule!$AA:$AF,K$1,0),VLOOKUP($B26,Schedule!$AH:$AM,K$1,0))))</f>
        <v>0.41666666666666669</v>
      </c>
      <c r="L26" s="89" t="str">
        <f t="shared" si="0"/>
        <v/>
      </c>
      <c r="M26" s="90"/>
      <c r="N26" s="91"/>
      <c r="O26" s="91"/>
      <c r="P26" s="91"/>
      <c r="Q26" s="92"/>
      <c r="R26" s="93"/>
      <c r="T26">
        <f t="shared" si="1"/>
        <v>1</v>
      </c>
      <c r="U26">
        <f t="shared" si="2"/>
        <v>0</v>
      </c>
      <c r="Z26" s="16"/>
    </row>
    <row r="27" spans="2:26" ht="16.5" thickBot="1" x14ac:dyDescent="0.3">
      <c r="B27" t="str">
        <f t="shared" ref="B27" si="24">D23&amp;C27</f>
        <v>Canada5</v>
      </c>
      <c r="C27">
        <v>5</v>
      </c>
      <c r="D27" s="106"/>
      <c r="E27" s="95" t="s">
        <v>26</v>
      </c>
      <c r="F27" s="96" t="str">
        <f>IFERROR(VLOOKUP($B27,Schedule!$K:$P,F$1,0),IFERROR(VLOOKUP($B27,Schedule!$R:$W,F$1,0),IFERROR(VLOOKUP($B27,Schedule!$AA:$AF,F$1,0),VLOOKUP($B27,Schedule!$AH:$AM,F$1,0))))</f>
        <v>Denmark</v>
      </c>
      <c r="G27" s="97">
        <v>4</v>
      </c>
      <c r="H27" s="97" t="str">
        <f>IFERROR(VLOOKUP($B27,Schedule!$K:$P,H$1,0),IFERROR(VLOOKUP($B27,Schedule!$R:$W,H$1,0),IFERROR(VLOOKUP($B27,Schedule!$AA:$AF,H$1,0),VLOOKUP($B27,Schedule!$AH:$AM,H$1,0))))</f>
        <v>A</v>
      </c>
      <c r="I27" s="96" t="str">
        <f>IFERROR(VLOOKUP($B27,Schedule!$K:$P,I$1,0),IFERROR(VLOOKUP($B27,Schedule!$R:$W,I$1,0),IFERROR(VLOOKUP($B27,Schedule!$AA:$AF,I$1,0),VLOOKUP($B27,Schedule!$AH:$AM,I$1,0))))</f>
        <v>Day 3</v>
      </c>
      <c r="J27" s="96" t="str">
        <f>IFERROR(VLOOKUP($B27,Schedule!$K:$P,J$1,0),IFERROR(VLOOKUP($B27,Schedule!$R:$W,J$1,0),IFERROR(VLOOKUP($B27,Schedule!$AA:$AF,J$1,0),VLOOKUP($B27,Schedule!$AH:$AM,J$1,0))))</f>
        <v>Court 1</v>
      </c>
      <c r="K27" s="98">
        <f>IFERROR(VLOOKUP($B27,Schedule!$K:$P,K$1,0),IFERROR(VLOOKUP($B27,Schedule!$R:$W,K$1,0),IFERROR(VLOOKUP($B27,Schedule!$AA:$AF,K$1,0),VLOOKUP($B27,Schedule!$AH:$AM,K$1,0))))</f>
        <v>0.75</v>
      </c>
      <c r="L27" s="99">
        <f t="shared" si="0"/>
        <v>0.27083333333333331</v>
      </c>
      <c r="M27" s="90"/>
      <c r="N27" s="91"/>
      <c r="O27" s="91"/>
      <c r="P27" s="91"/>
      <c r="Q27" s="92"/>
      <c r="R27" s="93"/>
      <c r="T27">
        <f t="shared" si="1"/>
        <v>0</v>
      </c>
      <c r="U27">
        <f t="shared" si="2"/>
        <v>0</v>
      </c>
      <c r="Z27" s="16"/>
    </row>
    <row r="28" spans="2:26" x14ac:dyDescent="0.25">
      <c r="B28" t="str">
        <f t="shared" ref="B28" si="25">D28&amp;C28</f>
        <v>France1</v>
      </c>
      <c r="C28">
        <v>1</v>
      </c>
      <c r="D28" s="76" t="s">
        <v>130</v>
      </c>
      <c r="E28" s="77" t="s">
        <v>8</v>
      </c>
      <c r="F28" s="78" t="str">
        <f>IFERROR(VLOOKUP($B28,Schedule!$K:$P,F$1,0),IFERROR(VLOOKUP($B28,Schedule!$R:$W,F$1,0),IFERROR(VLOOKUP($B28,Schedule!$AA:$AF,F$1,0),VLOOKUP($B28,Schedule!$AH:$AM,F$1,0))))</f>
        <v>New Zealand</v>
      </c>
      <c r="G28" s="79">
        <v>4</v>
      </c>
      <c r="H28" s="79" t="str">
        <f>IFERROR(VLOOKUP($B28,Schedule!$K:$P,H$1,0),IFERROR(VLOOKUP($B28,Schedule!$R:$W,H$1,0),IFERROR(VLOOKUP($B28,Schedule!$AA:$AF,H$1,0),VLOOKUP($B28,Schedule!$AH:$AM,H$1,0))))</f>
        <v>A</v>
      </c>
      <c r="I28" s="78" t="str">
        <f>IFERROR(VLOOKUP($B28,Schedule!$K:$P,I$1,0),IFERROR(VLOOKUP($B28,Schedule!$R:$W,I$1,0),IFERROR(VLOOKUP($B28,Schedule!$AA:$AF,I$1,0),VLOOKUP($B28,Schedule!$AH:$AM,I$1,0))))</f>
        <v>Day 1</v>
      </c>
      <c r="J28" s="78" t="str">
        <f>IFERROR(VLOOKUP($B28,Schedule!$K:$P,J$1,0),IFERROR(VLOOKUP($B28,Schedule!$R:$W,J$1,0),IFERROR(VLOOKUP($B28,Schedule!$AA:$AF,J$1,0),VLOOKUP($B28,Schedule!$AH:$AM,J$1,0))))</f>
        <v>Court 1</v>
      </c>
      <c r="K28" s="80">
        <f>IFERROR(VLOOKUP($B28,Schedule!$K:$P,K$1,0),IFERROR(VLOOKUP($B28,Schedule!$R:$W,K$1,0),IFERROR(VLOOKUP($B28,Schedule!$AA:$AF,K$1,0),VLOOKUP($B28,Schedule!$AH:$AM,K$1,0))))</f>
        <v>0.375</v>
      </c>
      <c r="L28" s="81" t="str">
        <f t="shared" si="0"/>
        <v/>
      </c>
      <c r="M28" s="82">
        <f>COUNTIF(Schedule!I:I,D28)+COUNTIF(Schedule!Y:Y,D28)</f>
        <v>3</v>
      </c>
      <c r="N28" s="83">
        <f>COUNTIF(Schedule!P:P,D28)+COUNTIF(Schedule!AF:AF,D28)</f>
        <v>2</v>
      </c>
      <c r="O28" s="83">
        <f>COUNTIF(Schedule!I:I,D28)+COUNTIF(Schedule!P:P,D28)</f>
        <v>2</v>
      </c>
      <c r="P28" s="83">
        <f>COUNTIF(Schedule!Y:Y,D28)+COUNTIF(Schedule!AF:AF,D28)</f>
        <v>3</v>
      </c>
      <c r="Q28" s="84">
        <f>COUNTIF($K28:$K32,X$3)+COUNTIF($K28:$K32,X$4)</f>
        <v>1</v>
      </c>
      <c r="R28" s="85">
        <f>COUNTIF($K28:$K32,Y$3)+COUNTIF($K28:$K32,Y$4)</f>
        <v>2</v>
      </c>
      <c r="T28">
        <f t="shared" si="1"/>
        <v>1</v>
      </c>
      <c r="U28">
        <f t="shared" si="2"/>
        <v>0</v>
      </c>
      <c r="Z28" s="16"/>
    </row>
    <row r="29" spans="2:26" x14ac:dyDescent="0.25">
      <c r="B29" t="str">
        <f t="shared" ref="B29" si="26">D28&amp;C29</f>
        <v>France2</v>
      </c>
      <c r="C29">
        <v>2</v>
      </c>
      <c r="D29" s="86"/>
      <c r="E29" s="87" t="s">
        <v>14</v>
      </c>
      <c r="F29" t="str">
        <f>IFERROR(VLOOKUP($B29,Schedule!$K:$P,F$1,0),IFERROR(VLOOKUP($B29,Schedule!$R:$W,F$1,0),IFERROR(VLOOKUP($B29,Schedule!$AA:$AF,F$1,0),VLOOKUP($B29,Schedule!$AH:$AM,F$1,0))))</f>
        <v>Switzerland</v>
      </c>
      <c r="G29" s="88">
        <v>6</v>
      </c>
      <c r="H29" s="88" t="str">
        <f>IFERROR(VLOOKUP($B29,Schedule!$K:$P,H$1,0),IFERROR(VLOOKUP($B29,Schedule!$R:$W,H$1,0),IFERROR(VLOOKUP($B29,Schedule!$AA:$AF,H$1,0),VLOOKUP($B29,Schedule!$AH:$AM,H$1,0))))</f>
        <v>A</v>
      </c>
      <c r="I29" t="str">
        <f>IFERROR(VLOOKUP($B29,Schedule!$K:$P,I$1,0),IFERROR(VLOOKUP($B29,Schedule!$R:$W,I$1,0),IFERROR(VLOOKUP($B29,Schedule!$AA:$AF,I$1,0),VLOOKUP($B29,Schedule!$AH:$AM,I$1,0))))</f>
        <v>Day 1</v>
      </c>
      <c r="J29" t="str">
        <f>IFERROR(VLOOKUP($B29,Schedule!$K:$P,J$1,0),IFERROR(VLOOKUP($B29,Schedule!$R:$W,J$1,0),IFERROR(VLOOKUP($B29,Schedule!$AA:$AF,J$1,0),VLOOKUP($B29,Schedule!$AH:$AM,J$1,0))))</f>
        <v>Court 2</v>
      </c>
      <c r="K29" s="16">
        <f>IFERROR(VLOOKUP($B29,Schedule!$K:$P,K$1,0),IFERROR(VLOOKUP($B29,Schedule!$R:$W,K$1,0),IFERROR(VLOOKUP($B29,Schedule!$AA:$AF,K$1,0),VLOOKUP($B29,Schedule!$AH:$AM,K$1,0))))</f>
        <v>0.84375</v>
      </c>
      <c r="L29" s="89">
        <f t="shared" si="0"/>
        <v>0.40625</v>
      </c>
      <c r="M29" s="90"/>
      <c r="N29" s="91"/>
      <c r="O29" s="91"/>
      <c r="P29" s="91"/>
      <c r="Q29" s="92"/>
      <c r="R29" s="93"/>
      <c r="T29">
        <f t="shared" si="1"/>
        <v>0</v>
      </c>
      <c r="U29">
        <f t="shared" si="2"/>
        <v>1</v>
      </c>
      <c r="Z29" s="16"/>
    </row>
    <row r="30" spans="2:26" x14ac:dyDescent="0.25">
      <c r="B30" t="str">
        <f t="shared" ref="B30" si="27">D28&amp;C30</f>
        <v>France3</v>
      </c>
      <c r="C30">
        <v>3</v>
      </c>
      <c r="D30" s="86"/>
      <c r="E30" s="87" t="s">
        <v>20</v>
      </c>
      <c r="F30" t="str">
        <f>IFERROR(VLOOKUP($B30,Schedule!$K:$P,F$1,0),IFERROR(VLOOKUP($B30,Schedule!$R:$W,F$1,0),IFERROR(VLOOKUP($B30,Schedule!$AA:$AF,F$1,0),VLOOKUP($B30,Schedule!$AH:$AM,F$1,0))))</f>
        <v>United States</v>
      </c>
      <c r="G30" s="88">
        <v>2</v>
      </c>
      <c r="H30" s="88" t="str">
        <f>IFERROR(VLOOKUP($B30,Schedule!$K:$P,H$1,0),IFERROR(VLOOKUP($B30,Schedule!$R:$W,H$1,0),IFERROR(VLOOKUP($B30,Schedule!$AA:$AF,H$1,0),VLOOKUP($B30,Schedule!$AH:$AM,H$1,0))))</f>
        <v>B</v>
      </c>
      <c r="I30" t="str">
        <f>IFERROR(VLOOKUP($B30,Schedule!$K:$P,I$1,0),IFERROR(VLOOKUP($B30,Schedule!$R:$W,I$1,0),IFERROR(VLOOKUP($B30,Schedule!$AA:$AF,I$1,0),VLOOKUP($B30,Schedule!$AH:$AM,I$1,0))))</f>
        <v>Day 2</v>
      </c>
      <c r="J30" t="str">
        <f>IFERROR(VLOOKUP($B30,Schedule!$K:$P,J$1,0),IFERROR(VLOOKUP($B30,Schedule!$R:$W,J$1,0),IFERROR(VLOOKUP($B30,Schedule!$AA:$AF,J$1,0),VLOOKUP($B30,Schedule!$AH:$AM,J$1,0))))</f>
        <v>Court 2</v>
      </c>
      <c r="K30" s="16">
        <f>IFERROR(VLOOKUP($B30,Schedule!$K:$P,K$1,0),IFERROR(VLOOKUP($B30,Schedule!$R:$W,K$1,0),IFERROR(VLOOKUP($B30,Schedule!$AA:$AF,K$1,0),VLOOKUP($B30,Schedule!$AH:$AM,K$1,0))))</f>
        <v>0.46874999999999994</v>
      </c>
      <c r="L30" s="89" t="str">
        <f t="shared" si="0"/>
        <v/>
      </c>
      <c r="M30" s="90"/>
      <c r="N30" s="91"/>
      <c r="O30" s="91"/>
      <c r="P30" s="91"/>
      <c r="Q30" s="92"/>
      <c r="R30" s="93"/>
      <c r="T30">
        <f t="shared" si="1"/>
        <v>0</v>
      </c>
      <c r="U30">
        <f t="shared" si="2"/>
        <v>0</v>
      </c>
      <c r="Z30" s="16"/>
    </row>
    <row r="31" spans="2:26" x14ac:dyDescent="0.25">
      <c r="B31" t="str">
        <f t="shared" ref="B31" si="28">D28&amp;C31</f>
        <v>France4</v>
      </c>
      <c r="C31">
        <v>4</v>
      </c>
      <c r="D31" s="86"/>
      <c r="E31" s="87" t="s">
        <v>18</v>
      </c>
      <c r="F31" t="str">
        <f>IFERROR(VLOOKUP($B31,Schedule!$K:$P,F$1,0),IFERROR(VLOOKUP($B31,Schedule!$R:$W,F$1,0),IFERROR(VLOOKUP($B31,Schedule!$AA:$AF,F$1,0),VLOOKUP($B31,Schedule!$AH:$AM,F$1,0))))</f>
        <v>Great Britain</v>
      </c>
      <c r="G31" s="88">
        <v>1</v>
      </c>
      <c r="H31" s="88" t="str">
        <f>IFERROR(VLOOKUP($B31,Schedule!$K:$P,H$1,0),IFERROR(VLOOKUP($B31,Schedule!$R:$W,H$1,0),IFERROR(VLOOKUP($B31,Schedule!$AA:$AF,H$1,0),VLOOKUP($B31,Schedule!$AH:$AM,H$1,0))))</f>
        <v>B</v>
      </c>
      <c r="I31" t="str">
        <f>IFERROR(VLOOKUP($B31,Schedule!$K:$P,I$1,0),IFERROR(VLOOKUP($B31,Schedule!$R:$W,I$1,0),IFERROR(VLOOKUP($B31,Schedule!$AA:$AF,I$1,0),VLOOKUP($B31,Schedule!$AH:$AM,I$1,0))))</f>
        <v>Day 2</v>
      </c>
      <c r="J31" t="str">
        <f>IFERROR(VLOOKUP($B31,Schedule!$K:$P,J$1,0),IFERROR(VLOOKUP($B31,Schedule!$R:$W,J$1,0),IFERROR(VLOOKUP($B31,Schedule!$AA:$AF,J$1,0),VLOOKUP($B31,Schedule!$AH:$AM,J$1,0))))</f>
        <v>Court 1</v>
      </c>
      <c r="K31" s="16">
        <f>IFERROR(VLOOKUP($B31,Schedule!$K:$P,K$1,0),IFERROR(VLOOKUP($B31,Schedule!$R:$W,K$1,0),IFERROR(VLOOKUP($B31,Schedule!$AA:$AF,K$1,0),VLOOKUP($B31,Schedule!$AH:$AM,K$1,0))))</f>
        <v>0.84375</v>
      </c>
      <c r="L31" s="89">
        <f t="shared" si="0"/>
        <v>0.31250000000000006</v>
      </c>
      <c r="M31" s="90"/>
      <c r="N31" s="91"/>
      <c r="O31" s="91"/>
      <c r="P31" s="91"/>
      <c r="Q31" s="92"/>
      <c r="R31" s="93"/>
      <c r="T31">
        <f t="shared" si="1"/>
        <v>0</v>
      </c>
      <c r="U31">
        <f t="shared" si="2"/>
        <v>1</v>
      </c>
      <c r="Z31" s="16"/>
    </row>
    <row r="32" spans="2:26" ht="16.5" thickBot="1" x14ac:dyDescent="0.3">
      <c r="B32" t="str">
        <f t="shared" ref="B32" si="29">D28&amp;C32</f>
        <v>France5</v>
      </c>
      <c r="C32">
        <v>5</v>
      </c>
      <c r="D32" s="94"/>
      <c r="E32" s="95" t="s">
        <v>26</v>
      </c>
      <c r="F32" s="96" t="str">
        <f>IFERROR(VLOOKUP($B32,Schedule!$K:$P,F$1,0),IFERROR(VLOOKUP($B32,Schedule!$R:$W,F$1,0),IFERROR(VLOOKUP($B32,Schedule!$AA:$AF,F$1,0),VLOOKUP($B32,Schedule!$AH:$AM,F$1,0))))</f>
        <v>Germany</v>
      </c>
      <c r="G32" s="97">
        <v>5</v>
      </c>
      <c r="H32" s="97" t="str">
        <f>IFERROR(VLOOKUP($B32,Schedule!$K:$P,H$1,0),IFERROR(VLOOKUP($B32,Schedule!$R:$W,H$1,0),IFERROR(VLOOKUP($B32,Schedule!$AA:$AF,H$1,0),VLOOKUP($B32,Schedule!$AH:$AM,H$1,0))))</f>
        <v>A</v>
      </c>
      <c r="I32" s="96" t="str">
        <f>IFERROR(VLOOKUP($B32,Schedule!$K:$P,I$1,0),IFERROR(VLOOKUP($B32,Schedule!$R:$W,I$1,0),IFERROR(VLOOKUP($B32,Schedule!$AA:$AF,I$1,0),VLOOKUP($B32,Schedule!$AH:$AM,I$1,0))))</f>
        <v>Day 3</v>
      </c>
      <c r="J32" s="96" t="str">
        <f>IFERROR(VLOOKUP($B32,Schedule!$K:$P,J$1,0),IFERROR(VLOOKUP($B32,Schedule!$R:$W,J$1,0),IFERROR(VLOOKUP($B32,Schedule!$AA:$AF,J$1,0),VLOOKUP($B32,Schedule!$AH:$AM,J$1,0))))</f>
        <v>Court 2</v>
      </c>
      <c r="K32" s="98">
        <f>IFERROR(VLOOKUP($B32,Schedule!$K:$P,K$1,0),IFERROR(VLOOKUP($B32,Schedule!$R:$W,K$1,0),IFERROR(VLOOKUP($B32,Schedule!$AA:$AF,K$1,0),VLOOKUP($B32,Schedule!$AH:$AM,K$1,0))))</f>
        <v>0.70833333333333326</v>
      </c>
      <c r="L32" s="99" t="str">
        <f t="shared" si="0"/>
        <v/>
      </c>
      <c r="M32" s="100"/>
      <c r="N32" s="101"/>
      <c r="O32" s="101"/>
      <c r="P32" s="101"/>
      <c r="Q32" s="102"/>
      <c r="R32" s="103"/>
      <c r="T32">
        <f t="shared" si="1"/>
        <v>0</v>
      </c>
      <c r="U32">
        <f t="shared" si="2"/>
        <v>0</v>
      </c>
      <c r="Z32" s="16"/>
    </row>
    <row r="33" spans="2:26" x14ac:dyDescent="0.25">
      <c r="B33" t="str">
        <f t="shared" ref="B33" si="30">D33&amp;C33</f>
        <v>Denmark1</v>
      </c>
      <c r="C33">
        <v>1</v>
      </c>
      <c r="D33" s="104" t="s">
        <v>131</v>
      </c>
      <c r="E33" s="77" t="s">
        <v>8</v>
      </c>
      <c r="F33" s="78" t="str">
        <f>IFERROR(VLOOKUP($B33,Schedule!$K:$P,F$1,0),IFERROR(VLOOKUP($B33,Schedule!$R:$W,F$1,0),IFERROR(VLOOKUP($B33,Schedule!$AA:$AF,F$1,0),VLOOKUP($B33,Schedule!$AH:$AM,F$1,0))))</f>
        <v>Brazil</v>
      </c>
      <c r="G33" s="79">
        <v>5</v>
      </c>
      <c r="H33" s="79" t="str">
        <f>IFERROR(VLOOKUP($B33,Schedule!$K:$P,H$1,0),IFERROR(VLOOKUP($B33,Schedule!$R:$W,H$1,0),IFERROR(VLOOKUP($B33,Schedule!$AA:$AF,H$1,0),VLOOKUP($B33,Schedule!$AH:$AM,H$1,0))))</f>
        <v>A</v>
      </c>
      <c r="I33" s="78" t="str">
        <f>IFERROR(VLOOKUP($B33,Schedule!$K:$P,I$1,0),IFERROR(VLOOKUP($B33,Schedule!$R:$W,I$1,0),IFERROR(VLOOKUP($B33,Schedule!$AA:$AF,I$1,0),VLOOKUP($B33,Schedule!$AH:$AM,I$1,0))))</f>
        <v>Day 0</v>
      </c>
      <c r="J33" s="78" t="str">
        <f>IFERROR(VLOOKUP($B33,Schedule!$K:$P,J$1,0),IFERROR(VLOOKUP($B33,Schedule!$R:$W,J$1,0),IFERROR(VLOOKUP($B33,Schedule!$AA:$AF,J$1,0),VLOOKUP($B33,Schedule!$AH:$AM,J$1,0))))</f>
        <v>Court 1</v>
      </c>
      <c r="K33" s="80">
        <f>IFERROR(VLOOKUP($B33,Schedule!$K:$P,K$1,0),IFERROR(VLOOKUP($B33,Schedule!$R:$W,K$1,0),IFERROR(VLOOKUP($B33,Schedule!$AA:$AF,K$1,0),VLOOKUP($B33,Schedule!$AH:$AM,K$1,0))))</f>
        <v>0.70833333333333337</v>
      </c>
      <c r="L33" s="81" t="str">
        <f t="shared" si="0"/>
        <v/>
      </c>
      <c r="M33" s="90">
        <f>COUNTIF(Schedule!I:I,D33)+COUNTIF(Schedule!Y:Y,D33)</f>
        <v>2</v>
      </c>
      <c r="N33" s="91">
        <f>COUNTIF(Schedule!P:P,D33)+COUNTIF(Schedule!AF:AF,D33)</f>
        <v>3</v>
      </c>
      <c r="O33" s="91">
        <f>COUNTIF(Schedule!I:I,D33)+COUNTIF(Schedule!P:P,D33)</f>
        <v>5</v>
      </c>
      <c r="P33" s="91">
        <f>COUNTIF(Schedule!Y:Y,D33)+COUNTIF(Schedule!AF:AF,D33)</f>
        <v>0</v>
      </c>
      <c r="Q33" s="92">
        <f>COUNTIF($K33:$K37,X$3)+COUNTIF($K33:$K37,X$4)</f>
        <v>1</v>
      </c>
      <c r="R33" s="93">
        <f>COUNTIF($K33:$K37,Y$3)+COUNTIF($K33:$K37,Y$4)</f>
        <v>0</v>
      </c>
      <c r="T33">
        <f t="shared" si="1"/>
        <v>0</v>
      </c>
      <c r="U33">
        <f t="shared" si="2"/>
        <v>0</v>
      </c>
      <c r="Z33" s="16"/>
    </row>
    <row r="34" spans="2:26" x14ac:dyDescent="0.25">
      <c r="B34" t="str">
        <f t="shared" ref="B34" si="31">D33&amp;C34</f>
        <v>Denmark2</v>
      </c>
      <c r="C34">
        <v>2</v>
      </c>
      <c r="D34" s="105"/>
      <c r="E34" s="87" t="s">
        <v>14</v>
      </c>
      <c r="F34" t="str">
        <f>IFERROR(VLOOKUP($B34,Schedule!$K:$P,F$1,0),IFERROR(VLOOKUP($B34,Schedule!$R:$W,F$1,0),IFERROR(VLOOKUP($B34,Schedule!$AA:$AF,F$1,0),VLOOKUP($B34,Schedule!$AH:$AM,F$1,0))))</f>
        <v>Japan</v>
      </c>
      <c r="G34" s="88">
        <v>1</v>
      </c>
      <c r="H34" s="88" t="str">
        <f>IFERROR(VLOOKUP($B34,Schedule!$K:$P,H$1,0),IFERROR(VLOOKUP($B34,Schedule!$R:$W,H$1,0),IFERROR(VLOOKUP($B34,Schedule!$AA:$AF,H$1,0),VLOOKUP($B34,Schedule!$AH:$AM,H$1,0))))</f>
        <v>B</v>
      </c>
      <c r="I34" t="str">
        <f>IFERROR(VLOOKUP($B34,Schedule!$K:$P,I$1,0),IFERROR(VLOOKUP($B34,Schedule!$R:$W,I$1,0),IFERROR(VLOOKUP($B34,Schedule!$AA:$AF,I$1,0),VLOOKUP($B34,Schedule!$AH:$AM,I$1,0))))</f>
        <v>Day 1</v>
      </c>
      <c r="J34" t="str">
        <f>IFERROR(VLOOKUP($B34,Schedule!$K:$P,J$1,0),IFERROR(VLOOKUP($B34,Schedule!$R:$W,J$1,0),IFERROR(VLOOKUP($B34,Schedule!$AA:$AF,J$1,0),VLOOKUP($B34,Schedule!$AH:$AM,J$1,0))))</f>
        <v>Court 1</v>
      </c>
      <c r="K34" s="16">
        <f>IFERROR(VLOOKUP($B34,Schedule!$K:$P,K$1,0),IFERROR(VLOOKUP($B34,Schedule!$R:$W,K$1,0),IFERROR(VLOOKUP($B34,Schedule!$AA:$AF,K$1,0),VLOOKUP($B34,Schedule!$AH:$AM,K$1,0))))</f>
        <v>0.75</v>
      </c>
      <c r="L34" s="89" t="str">
        <f t="shared" si="0"/>
        <v/>
      </c>
      <c r="M34" s="90"/>
      <c r="N34" s="91"/>
      <c r="O34" s="91"/>
      <c r="P34" s="91"/>
      <c r="Q34" s="92"/>
      <c r="R34" s="93"/>
      <c r="T34">
        <f t="shared" si="1"/>
        <v>0</v>
      </c>
      <c r="U34">
        <f t="shared" si="2"/>
        <v>0</v>
      </c>
      <c r="Z34" s="16"/>
    </row>
    <row r="35" spans="2:26" x14ac:dyDescent="0.25">
      <c r="B35" t="str">
        <f t="shared" ref="B35" si="32">D33&amp;C35</f>
        <v>Denmark3</v>
      </c>
      <c r="C35">
        <v>3</v>
      </c>
      <c r="D35" s="105"/>
      <c r="E35" s="87" t="s">
        <v>20</v>
      </c>
      <c r="F35" t="str">
        <f>IFERROR(VLOOKUP($B35,Schedule!$K:$P,F$1,0),IFERROR(VLOOKUP($B35,Schedule!$R:$W,F$1,0),IFERROR(VLOOKUP($B35,Schedule!$AA:$AF,F$1,0),VLOOKUP($B35,Schedule!$AH:$AM,F$1,0))))</f>
        <v>Colombia</v>
      </c>
      <c r="G35" s="88">
        <v>6</v>
      </c>
      <c r="H35" s="88" t="str">
        <f>IFERROR(VLOOKUP($B35,Schedule!$K:$P,H$1,0),IFERROR(VLOOKUP($B35,Schedule!$R:$W,H$1,0),IFERROR(VLOOKUP($B35,Schedule!$AA:$AF,H$1,0),VLOOKUP($B35,Schedule!$AH:$AM,H$1,0))))</f>
        <v>A</v>
      </c>
      <c r="I35" t="str">
        <f>IFERROR(VLOOKUP($B35,Schedule!$K:$P,I$1,0),IFERROR(VLOOKUP($B35,Schedule!$R:$W,I$1,0),IFERROR(VLOOKUP($B35,Schedule!$AA:$AF,I$1,0),VLOOKUP($B35,Schedule!$AH:$AM,I$1,0))))</f>
        <v>Day 2</v>
      </c>
      <c r="J35" t="str">
        <f>IFERROR(VLOOKUP($B35,Schedule!$K:$P,J$1,0),IFERROR(VLOOKUP($B35,Schedule!$R:$W,J$1,0),IFERROR(VLOOKUP($B35,Schedule!$AA:$AF,J$1,0),VLOOKUP($B35,Schedule!$AH:$AM,J$1,0))))</f>
        <v>Court 1</v>
      </c>
      <c r="K35" s="16">
        <f>IFERROR(VLOOKUP($B35,Schedule!$K:$P,K$1,0),IFERROR(VLOOKUP($B35,Schedule!$R:$W,K$1,0),IFERROR(VLOOKUP($B35,Schedule!$AA:$AF,K$1,0),VLOOKUP($B35,Schedule!$AH:$AM,K$1,0))))</f>
        <v>0.41666666666666669</v>
      </c>
      <c r="L35" s="89" t="str">
        <f t="shared" ref="L35:L66" si="33">IF(I35=I34,K35-K34-$Y$16,"")</f>
        <v/>
      </c>
      <c r="M35" s="90"/>
      <c r="N35" s="91"/>
      <c r="O35" s="91"/>
      <c r="P35" s="91"/>
      <c r="Q35" s="92"/>
      <c r="R35" s="93"/>
      <c r="T35">
        <f t="shared" ref="T35:T62" si="34">IF($K35=X$3,1,IF($K35=X$4,1,0))</f>
        <v>1</v>
      </c>
      <c r="U35">
        <f t="shared" ref="U35:U62" si="35">IF($K35=Y$3,1,IF($K35=Y$4,1,0))</f>
        <v>0</v>
      </c>
      <c r="Z35" s="16"/>
    </row>
    <row r="36" spans="2:26" x14ac:dyDescent="0.25">
      <c r="B36" t="str">
        <f t="shared" ref="B36" si="36">D33&amp;C36</f>
        <v>Denmark4</v>
      </c>
      <c r="C36">
        <v>4</v>
      </c>
      <c r="D36" s="105"/>
      <c r="E36" s="87" t="s">
        <v>18</v>
      </c>
      <c r="F36" t="str">
        <f>IFERROR(VLOOKUP($B36,Schedule!$K:$P,F$1,0),IFERROR(VLOOKUP($B36,Schedule!$R:$W,F$1,0),IFERROR(VLOOKUP($B36,Schedule!$AA:$AF,F$1,0),VLOOKUP($B36,Schedule!$AH:$AM,F$1,0))))</f>
        <v>Australia</v>
      </c>
      <c r="G36" s="88">
        <v>2</v>
      </c>
      <c r="H36" s="88" t="str">
        <f>IFERROR(VLOOKUP($B36,Schedule!$K:$P,H$1,0),IFERROR(VLOOKUP($B36,Schedule!$R:$W,H$1,0),IFERROR(VLOOKUP($B36,Schedule!$AA:$AF,H$1,0),VLOOKUP($B36,Schedule!$AH:$AM,H$1,0))))</f>
        <v>B</v>
      </c>
      <c r="I36" t="str">
        <f>IFERROR(VLOOKUP($B36,Schedule!$K:$P,I$1,0),IFERROR(VLOOKUP($B36,Schedule!$R:$W,I$1,0),IFERROR(VLOOKUP($B36,Schedule!$AA:$AF,I$1,0),VLOOKUP($B36,Schedule!$AH:$AM,I$1,0))))</f>
        <v>Day 2</v>
      </c>
      <c r="J36" t="str">
        <f>IFERROR(VLOOKUP($B36,Schedule!$K:$P,J$1,0),IFERROR(VLOOKUP($B36,Schedule!$R:$W,J$1,0),IFERROR(VLOOKUP($B36,Schedule!$AA:$AF,J$1,0),VLOOKUP($B36,Schedule!$AH:$AM,J$1,0))))</f>
        <v>Court 1</v>
      </c>
      <c r="K36" s="16">
        <f>IFERROR(VLOOKUP($B36,Schedule!$K:$P,K$1,0),IFERROR(VLOOKUP($B36,Schedule!$R:$W,K$1,0),IFERROR(VLOOKUP($B36,Schedule!$AA:$AF,K$1,0),VLOOKUP($B36,Schedule!$AH:$AM,K$1,0))))</f>
        <v>0.75</v>
      </c>
      <c r="L36" s="89">
        <f t="shared" si="33"/>
        <v>0.27083333333333331</v>
      </c>
      <c r="M36" s="90"/>
      <c r="N36" s="91"/>
      <c r="O36" s="91"/>
      <c r="P36" s="91"/>
      <c r="Q36" s="92"/>
      <c r="R36" s="93"/>
      <c r="T36">
        <f t="shared" si="34"/>
        <v>0</v>
      </c>
      <c r="U36">
        <f t="shared" si="35"/>
        <v>0</v>
      </c>
      <c r="Z36" s="16"/>
    </row>
    <row r="37" spans="2:26" ht="16.5" thickBot="1" x14ac:dyDescent="0.3">
      <c r="B37" t="str">
        <f t="shared" ref="B37" si="37">D33&amp;C37</f>
        <v>Denmark5</v>
      </c>
      <c r="C37">
        <v>5</v>
      </c>
      <c r="D37" s="106"/>
      <c r="E37" s="95" t="s">
        <v>26</v>
      </c>
      <c r="F37" s="96" t="str">
        <f>IFERROR(VLOOKUP($B37,Schedule!$K:$P,F$1,0),IFERROR(VLOOKUP($B37,Schedule!$R:$W,F$1,0),IFERROR(VLOOKUP($B37,Schedule!$AA:$AF,F$1,0),VLOOKUP($B37,Schedule!$AH:$AM,F$1,0))))</f>
        <v>Canada</v>
      </c>
      <c r="G37" s="97">
        <v>3</v>
      </c>
      <c r="H37" s="97" t="str">
        <f>IFERROR(VLOOKUP($B37,Schedule!$K:$P,H$1,0),IFERROR(VLOOKUP($B37,Schedule!$R:$W,H$1,0),IFERROR(VLOOKUP($B37,Schedule!$AA:$AF,H$1,0),VLOOKUP($B37,Schedule!$AH:$AM,H$1,0))))</f>
        <v>B</v>
      </c>
      <c r="I37" s="96" t="str">
        <f>IFERROR(VLOOKUP($B37,Schedule!$K:$P,I$1,0),IFERROR(VLOOKUP($B37,Schedule!$R:$W,I$1,0),IFERROR(VLOOKUP($B37,Schedule!$AA:$AF,I$1,0),VLOOKUP($B37,Schedule!$AH:$AM,I$1,0))))</f>
        <v>Day 3</v>
      </c>
      <c r="J37" s="96" t="str">
        <f>IFERROR(VLOOKUP($B37,Schedule!$K:$P,J$1,0),IFERROR(VLOOKUP($B37,Schedule!$R:$W,J$1,0),IFERROR(VLOOKUP($B37,Schedule!$AA:$AF,J$1,0),VLOOKUP($B37,Schedule!$AH:$AM,J$1,0))))</f>
        <v>Court 1</v>
      </c>
      <c r="K37" s="98">
        <f>IFERROR(VLOOKUP($B37,Schedule!$K:$P,K$1,0),IFERROR(VLOOKUP($B37,Schedule!$R:$W,K$1,0),IFERROR(VLOOKUP($B37,Schedule!$AA:$AF,K$1,0),VLOOKUP($B37,Schedule!$AH:$AM,K$1,0))))</f>
        <v>0.75</v>
      </c>
      <c r="L37" s="99" t="str">
        <f t="shared" si="33"/>
        <v/>
      </c>
      <c r="M37" s="90"/>
      <c r="N37" s="91"/>
      <c r="O37" s="91"/>
      <c r="P37" s="91"/>
      <c r="Q37" s="92"/>
      <c r="R37" s="93"/>
      <c r="T37">
        <f t="shared" si="34"/>
        <v>0</v>
      </c>
      <c r="U37">
        <f t="shared" si="35"/>
        <v>0</v>
      </c>
      <c r="Z37" s="16"/>
    </row>
    <row r="38" spans="2:26" x14ac:dyDescent="0.25">
      <c r="B38" t="str">
        <f t="shared" ref="B38" si="38">D38&amp;C38</f>
        <v>New Zealand1</v>
      </c>
      <c r="C38">
        <v>1</v>
      </c>
      <c r="D38" s="76" t="s">
        <v>132</v>
      </c>
      <c r="E38" s="77" t="s">
        <v>8</v>
      </c>
      <c r="F38" s="78" t="str">
        <f>IFERROR(VLOOKUP($B38,Schedule!$K:$P,F$1,0),IFERROR(VLOOKUP($B38,Schedule!$R:$W,F$1,0),IFERROR(VLOOKUP($B38,Schedule!$AA:$AF,F$1,0),VLOOKUP($B38,Schedule!$AH:$AM,F$1,0))))</f>
        <v>France</v>
      </c>
      <c r="G38" s="79">
        <v>3</v>
      </c>
      <c r="H38" s="79" t="str">
        <f>IFERROR(VLOOKUP($B38,Schedule!$K:$P,H$1,0),IFERROR(VLOOKUP($B38,Schedule!$R:$W,H$1,0),IFERROR(VLOOKUP($B38,Schedule!$AA:$AF,H$1,0),VLOOKUP($B38,Schedule!$AH:$AM,H$1,0))))</f>
        <v>B</v>
      </c>
      <c r="I38" s="78" t="str">
        <f>IFERROR(VLOOKUP($B38,Schedule!$K:$P,I$1,0),IFERROR(VLOOKUP($B38,Schedule!$R:$W,I$1,0),IFERROR(VLOOKUP($B38,Schedule!$AA:$AF,I$1,0),VLOOKUP($B38,Schedule!$AH:$AM,I$1,0))))</f>
        <v>Day 1</v>
      </c>
      <c r="J38" s="78" t="str">
        <f>IFERROR(VLOOKUP($B38,Schedule!$K:$P,J$1,0),IFERROR(VLOOKUP($B38,Schedule!$R:$W,J$1,0),IFERROR(VLOOKUP($B38,Schedule!$AA:$AF,J$1,0),VLOOKUP($B38,Schedule!$AH:$AM,J$1,0))))</f>
        <v>Court 1</v>
      </c>
      <c r="K38" s="80">
        <f>IFERROR(VLOOKUP($B38,Schedule!$K:$P,K$1,0),IFERROR(VLOOKUP($B38,Schedule!$R:$W,K$1,0),IFERROR(VLOOKUP($B38,Schedule!$AA:$AF,K$1,0),VLOOKUP($B38,Schedule!$AH:$AM,K$1,0))))</f>
        <v>0.375</v>
      </c>
      <c r="L38" s="81" t="str">
        <f t="shared" si="33"/>
        <v/>
      </c>
      <c r="M38" s="82">
        <f>COUNTIF(Schedule!I:I,D38)+COUNTIF(Schedule!Y:Y,D38)</f>
        <v>2</v>
      </c>
      <c r="N38" s="83">
        <f>COUNTIF(Schedule!P:P,D38)+COUNTIF(Schedule!AF:AF,D38)</f>
        <v>3</v>
      </c>
      <c r="O38" s="83">
        <f>COUNTIF(Schedule!I:I,D38)+COUNTIF(Schedule!P:P,D38)</f>
        <v>2</v>
      </c>
      <c r="P38" s="83">
        <f>COUNTIF(Schedule!Y:Y,D38)+COUNTIF(Schedule!AF:AF,D38)</f>
        <v>3</v>
      </c>
      <c r="Q38" s="84">
        <f>COUNTIF($K38:$K42,X$3)+COUNTIF($K38:$K42,X$4)</f>
        <v>1</v>
      </c>
      <c r="R38" s="85">
        <f>COUNTIF($K38:$K42,Y$3)+COUNTIF($K38:$K42,Y$4)</f>
        <v>1</v>
      </c>
      <c r="T38">
        <f t="shared" si="34"/>
        <v>1</v>
      </c>
      <c r="U38">
        <f t="shared" si="35"/>
        <v>0</v>
      </c>
      <c r="Z38" s="16"/>
    </row>
    <row r="39" spans="2:26" x14ac:dyDescent="0.25">
      <c r="B39" t="str">
        <f t="shared" ref="B39" si="39">D38&amp;C39</f>
        <v>New Zealand2</v>
      </c>
      <c r="C39">
        <v>2</v>
      </c>
      <c r="D39" s="86"/>
      <c r="E39" s="87" t="s">
        <v>14</v>
      </c>
      <c r="F39" t="str">
        <f>IFERROR(VLOOKUP($B39,Schedule!$K:$P,F$1,0),IFERROR(VLOOKUP($B39,Schedule!$R:$W,F$1,0),IFERROR(VLOOKUP($B39,Schedule!$AA:$AF,F$1,0),VLOOKUP($B39,Schedule!$AH:$AM,F$1,0))))</f>
        <v>Switzerland</v>
      </c>
      <c r="G39" s="88">
        <v>6</v>
      </c>
      <c r="H39" s="88" t="str">
        <f>IFERROR(VLOOKUP($B39,Schedule!$K:$P,H$1,0),IFERROR(VLOOKUP($B39,Schedule!$R:$W,H$1,0),IFERROR(VLOOKUP($B39,Schedule!$AA:$AF,H$1,0),VLOOKUP($B39,Schedule!$AH:$AM,H$1,0))))</f>
        <v>B</v>
      </c>
      <c r="I39" t="str">
        <f>IFERROR(VLOOKUP($B39,Schedule!$K:$P,I$1,0),IFERROR(VLOOKUP($B39,Schedule!$R:$W,I$1,0),IFERROR(VLOOKUP($B39,Schedule!$AA:$AF,I$1,0),VLOOKUP($B39,Schedule!$AH:$AM,I$1,0))))</f>
        <v>Day 1</v>
      </c>
      <c r="J39" t="str">
        <f>IFERROR(VLOOKUP($B39,Schedule!$K:$P,J$1,0),IFERROR(VLOOKUP($B39,Schedule!$R:$W,J$1,0),IFERROR(VLOOKUP($B39,Schedule!$AA:$AF,J$1,0),VLOOKUP($B39,Schedule!$AH:$AM,J$1,0))))</f>
        <v>Court 2</v>
      </c>
      <c r="K39" s="16">
        <f>IFERROR(VLOOKUP($B39,Schedule!$K:$P,K$1,0),IFERROR(VLOOKUP($B39,Schedule!$R:$W,K$1,0),IFERROR(VLOOKUP($B39,Schedule!$AA:$AF,K$1,0),VLOOKUP($B39,Schedule!$AH:$AM,K$1,0))))</f>
        <v>0.61458333333333337</v>
      </c>
      <c r="L39" s="89">
        <f t="shared" si="33"/>
        <v>0.17708333333333337</v>
      </c>
      <c r="M39" s="90"/>
      <c r="N39" s="91"/>
      <c r="O39" s="91"/>
      <c r="P39" s="91"/>
      <c r="Q39" s="92"/>
      <c r="R39" s="93"/>
      <c r="T39">
        <f t="shared" si="34"/>
        <v>0</v>
      </c>
      <c r="U39">
        <f t="shared" si="35"/>
        <v>0</v>
      </c>
      <c r="Z39" s="16"/>
    </row>
    <row r="40" spans="2:26" x14ac:dyDescent="0.25">
      <c r="B40" t="str">
        <f t="shared" ref="B40" si="40">D38&amp;C40</f>
        <v>New Zealand3</v>
      </c>
      <c r="C40">
        <v>3</v>
      </c>
      <c r="D40" s="86"/>
      <c r="E40" s="87" t="s">
        <v>20</v>
      </c>
      <c r="F40" t="str">
        <f>IFERROR(VLOOKUP($B40,Schedule!$K:$P,F$1,0),IFERROR(VLOOKUP($B40,Schedule!$R:$W,F$1,0),IFERROR(VLOOKUP($B40,Schedule!$AA:$AF,F$1,0),VLOOKUP($B40,Schedule!$AH:$AM,F$1,0))))</f>
        <v>Great Britain</v>
      </c>
      <c r="G40" s="88">
        <v>1</v>
      </c>
      <c r="H40" s="88" t="str">
        <f>IFERROR(VLOOKUP($B40,Schedule!$K:$P,H$1,0),IFERROR(VLOOKUP($B40,Schedule!$R:$W,H$1,0),IFERROR(VLOOKUP($B40,Schedule!$AA:$AF,H$1,0),VLOOKUP($B40,Schedule!$AH:$AM,H$1,0))))</f>
        <v>A</v>
      </c>
      <c r="I40" t="str">
        <f>IFERROR(VLOOKUP($B40,Schedule!$K:$P,I$1,0),IFERROR(VLOOKUP($B40,Schedule!$R:$W,I$1,0),IFERROR(VLOOKUP($B40,Schedule!$AA:$AF,I$1,0),VLOOKUP($B40,Schedule!$AH:$AM,I$1,0))))</f>
        <v>Day 2</v>
      </c>
      <c r="J40" t="str">
        <f>IFERROR(VLOOKUP($B40,Schedule!$K:$P,J$1,0),IFERROR(VLOOKUP($B40,Schedule!$R:$W,J$1,0),IFERROR(VLOOKUP($B40,Schedule!$AA:$AF,J$1,0),VLOOKUP($B40,Schedule!$AH:$AM,J$1,0))))</f>
        <v>Court 1</v>
      </c>
      <c r="K40" s="16">
        <f>IFERROR(VLOOKUP($B40,Schedule!$K:$P,K$1,0),IFERROR(VLOOKUP($B40,Schedule!$R:$W,K$1,0),IFERROR(VLOOKUP($B40,Schedule!$AA:$AF,K$1,0),VLOOKUP($B40,Schedule!$AH:$AM,K$1,0))))</f>
        <v>0.51041666666666663</v>
      </c>
      <c r="L40" s="89" t="str">
        <f t="shared" si="33"/>
        <v/>
      </c>
      <c r="M40" s="90"/>
      <c r="N40" s="91"/>
      <c r="O40" s="91"/>
      <c r="P40" s="91"/>
      <c r="Q40" s="92"/>
      <c r="R40" s="93"/>
      <c r="T40">
        <f t="shared" si="34"/>
        <v>0</v>
      </c>
      <c r="U40">
        <f t="shared" si="35"/>
        <v>0</v>
      </c>
      <c r="Z40" s="16"/>
    </row>
    <row r="41" spans="2:26" x14ac:dyDescent="0.25">
      <c r="B41" t="str">
        <f t="shared" ref="B41" si="41">D38&amp;C41</f>
        <v>New Zealand4</v>
      </c>
      <c r="C41">
        <v>4</v>
      </c>
      <c r="D41" s="86"/>
      <c r="E41" s="87" t="s">
        <v>18</v>
      </c>
      <c r="F41" t="str">
        <f>IFERROR(VLOOKUP($B41,Schedule!$K:$P,F$1,0),IFERROR(VLOOKUP($B41,Schedule!$R:$W,F$1,0),IFERROR(VLOOKUP($B41,Schedule!$AA:$AF,F$1,0),VLOOKUP($B41,Schedule!$AH:$AM,F$1,0))))</f>
        <v>United States</v>
      </c>
      <c r="G41" s="88">
        <v>2</v>
      </c>
      <c r="H41" s="88" t="str">
        <f>IFERROR(VLOOKUP($B41,Schedule!$K:$P,H$1,0),IFERROR(VLOOKUP($B41,Schedule!$R:$W,H$1,0),IFERROR(VLOOKUP($B41,Schedule!$AA:$AF,H$1,0),VLOOKUP($B41,Schedule!$AH:$AM,H$1,0))))</f>
        <v>A</v>
      </c>
      <c r="I41" t="str">
        <f>IFERROR(VLOOKUP($B41,Schedule!$K:$P,I$1,0),IFERROR(VLOOKUP($B41,Schedule!$R:$W,I$1,0),IFERROR(VLOOKUP($B41,Schedule!$AA:$AF,I$1,0),VLOOKUP($B41,Schedule!$AH:$AM,I$1,0))))</f>
        <v>Day 2</v>
      </c>
      <c r="J41" t="str">
        <f>IFERROR(VLOOKUP($B41,Schedule!$K:$P,J$1,0),IFERROR(VLOOKUP($B41,Schedule!$R:$W,J$1,0),IFERROR(VLOOKUP($B41,Schedule!$AA:$AF,J$1,0),VLOOKUP($B41,Schedule!$AH:$AM,J$1,0))))</f>
        <v>Court 2</v>
      </c>
      <c r="K41" s="16">
        <f>IFERROR(VLOOKUP($B41,Schedule!$K:$P,K$1,0),IFERROR(VLOOKUP($B41,Schedule!$R:$W,K$1,0),IFERROR(VLOOKUP($B41,Schedule!$AA:$AF,K$1,0),VLOOKUP($B41,Schedule!$AH:$AM,K$1,0))))</f>
        <v>0.80208333333333326</v>
      </c>
      <c r="L41" s="89">
        <f t="shared" si="33"/>
        <v>0.22916666666666663</v>
      </c>
      <c r="M41" s="90"/>
      <c r="N41" s="91"/>
      <c r="O41" s="91"/>
      <c r="P41" s="91"/>
      <c r="Q41" s="92"/>
      <c r="R41" s="93"/>
      <c r="T41">
        <f t="shared" si="34"/>
        <v>0</v>
      </c>
      <c r="U41">
        <f t="shared" si="35"/>
        <v>1</v>
      </c>
      <c r="Z41" s="16"/>
    </row>
    <row r="42" spans="2:26" ht="16.5" thickBot="1" x14ac:dyDescent="0.3">
      <c r="B42" t="str">
        <f t="shared" ref="B42" si="42">D38&amp;C42</f>
        <v>New Zealand5</v>
      </c>
      <c r="C42">
        <v>5</v>
      </c>
      <c r="D42" s="94"/>
      <c r="E42" s="95" t="s">
        <v>26</v>
      </c>
      <c r="F42" s="96" t="str">
        <f>IFERROR(VLOOKUP($B42,Schedule!$K:$P,F$1,0),IFERROR(VLOOKUP($B42,Schedule!$R:$W,F$1,0),IFERROR(VLOOKUP($B42,Schedule!$AA:$AF,F$1,0),VLOOKUP($B42,Schedule!$AH:$AM,F$1,0))))</f>
        <v>Germany</v>
      </c>
      <c r="G42" s="97">
        <v>5</v>
      </c>
      <c r="H42" s="97" t="str">
        <f>IFERROR(VLOOKUP($B42,Schedule!$K:$P,H$1,0),IFERROR(VLOOKUP($B42,Schedule!$R:$W,H$1,0),IFERROR(VLOOKUP($B42,Schedule!$AA:$AF,H$1,0),VLOOKUP($B42,Schedule!$AH:$AM,H$1,0))))</f>
        <v>B</v>
      </c>
      <c r="I42" s="96" t="str">
        <f>IFERROR(VLOOKUP($B42,Schedule!$K:$P,I$1,0),IFERROR(VLOOKUP($B42,Schedule!$R:$W,I$1,0),IFERROR(VLOOKUP($B42,Schedule!$AA:$AF,I$1,0),VLOOKUP($B42,Schedule!$AH:$AM,I$1,0))))</f>
        <v>Day 3</v>
      </c>
      <c r="J42" s="96" t="str">
        <f>IFERROR(VLOOKUP($B42,Schedule!$K:$P,J$1,0),IFERROR(VLOOKUP($B42,Schedule!$R:$W,J$1,0),IFERROR(VLOOKUP($B42,Schedule!$AA:$AF,J$1,0),VLOOKUP($B42,Schedule!$AH:$AM,J$1,0))))</f>
        <v>Court 2</v>
      </c>
      <c r="K42" s="98">
        <f>IFERROR(VLOOKUP($B42,Schedule!$K:$P,K$1,0),IFERROR(VLOOKUP($B42,Schedule!$R:$W,K$1,0),IFERROR(VLOOKUP($B42,Schedule!$AA:$AF,K$1,0),VLOOKUP($B42,Schedule!$AH:$AM,K$1,0))))</f>
        <v>0.46874999999999994</v>
      </c>
      <c r="L42" s="99" t="str">
        <f t="shared" si="33"/>
        <v/>
      </c>
      <c r="M42" s="100"/>
      <c r="N42" s="101"/>
      <c r="O42" s="101"/>
      <c r="P42" s="101"/>
      <c r="Q42" s="102"/>
      <c r="R42" s="103"/>
      <c r="T42">
        <f t="shared" si="34"/>
        <v>0</v>
      </c>
      <c r="U42">
        <f t="shared" si="35"/>
        <v>0</v>
      </c>
      <c r="Z42" s="16"/>
    </row>
    <row r="43" spans="2:26" x14ac:dyDescent="0.25">
      <c r="B43" t="str">
        <f t="shared" ref="B43" si="43">D43&amp;C43</f>
        <v>Brazil1</v>
      </c>
      <c r="C43">
        <v>1</v>
      </c>
      <c r="D43" s="104" t="s">
        <v>133</v>
      </c>
      <c r="E43" s="77" t="s">
        <v>8</v>
      </c>
      <c r="F43" s="78" t="str">
        <f>IFERROR(VLOOKUP($B43,Schedule!$K:$P,F$1,0),IFERROR(VLOOKUP($B43,Schedule!$R:$W,F$1,0),IFERROR(VLOOKUP($B43,Schedule!$AA:$AF,F$1,0),VLOOKUP($B43,Schedule!$AH:$AM,F$1,0))))</f>
        <v>Denmark</v>
      </c>
      <c r="G43" s="79">
        <v>4</v>
      </c>
      <c r="H43" s="79" t="str">
        <f>IFERROR(VLOOKUP($B43,Schedule!$K:$P,H$1,0),IFERROR(VLOOKUP($B43,Schedule!$R:$W,H$1,0),IFERROR(VLOOKUP($B43,Schedule!$AA:$AF,H$1,0),VLOOKUP($B43,Schedule!$AH:$AM,H$1,0))))</f>
        <v>B</v>
      </c>
      <c r="I43" s="78" t="str">
        <f>IFERROR(VLOOKUP($B43,Schedule!$K:$P,I$1,0),IFERROR(VLOOKUP($B43,Schedule!$R:$W,I$1,0),IFERROR(VLOOKUP($B43,Schedule!$AA:$AF,I$1,0),VLOOKUP($B43,Schedule!$AH:$AM,I$1,0))))</f>
        <v>Day 0</v>
      </c>
      <c r="J43" s="78" t="str">
        <f>IFERROR(VLOOKUP($B43,Schedule!$K:$P,J$1,0),IFERROR(VLOOKUP($B43,Schedule!$R:$W,J$1,0),IFERROR(VLOOKUP($B43,Schedule!$AA:$AF,J$1,0),VLOOKUP($B43,Schedule!$AH:$AM,J$1,0))))</f>
        <v>Court 1</v>
      </c>
      <c r="K43" s="80">
        <f>IFERROR(VLOOKUP($B43,Schedule!$K:$P,K$1,0),IFERROR(VLOOKUP($B43,Schedule!$R:$W,K$1,0),IFERROR(VLOOKUP($B43,Schedule!$AA:$AF,K$1,0),VLOOKUP($B43,Schedule!$AH:$AM,K$1,0))))</f>
        <v>0.70833333333333337</v>
      </c>
      <c r="L43" s="81" t="str">
        <f t="shared" si="33"/>
        <v/>
      </c>
      <c r="M43" s="90">
        <f>COUNTIF(Schedule!I:I,D43)+COUNTIF(Schedule!Y:Y,D43)</f>
        <v>3</v>
      </c>
      <c r="N43" s="91">
        <f>COUNTIF(Schedule!P:P,D43)+COUNTIF(Schedule!AF:AF,D43)</f>
        <v>2</v>
      </c>
      <c r="O43" s="91">
        <f>COUNTIF(Schedule!I:I,D43)+COUNTIF(Schedule!P:P,D43)</f>
        <v>2</v>
      </c>
      <c r="P43" s="91">
        <f>COUNTIF(Schedule!Y:Y,D43)+COUNTIF(Schedule!AF:AF,D43)</f>
        <v>3</v>
      </c>
      <c r="Q43" s="92">
        <f>COUNTIF($K43:$K47,X$3)+COUNTIF($K43:$K47,X$4)</f>
        <v>2</v>
      </c>
      <c r="R43" s="93">
        <f>COUNTIF($K43:$K47,Y$3)+COUNTIF($K43:$K47,Y$4)</f>
        <v>0</v>
      </c>
      <c r="T43">
        <f t="shared" si="34"/>
        <v>0</v>
      </c>
      <c r="U43">
        <f t="shared" si="35"/>
        <v>0</v>
      </c>
      <c r="Z43" s="16"/>
    </row>
    <row r="44" spans="2:26" x14ac:dyDescent="0.25">
      <c r="B44" t="str">
        <f t="shared" ref="B44" si="44">D43&amp;C44</f>
        <v>Brazil2</v>
      </c>
      <c r="C44">
        <v>2</v>
      </c>
      <c r="D44" s="105"/>
      <c r="E44" s="87" t="s">
        <v>14</v>
      </c>
      <c r="F44" t="str">
        <f>IFERROR(VLOOKUP($B44,Schedule!$K:$P,F$1,0),IFERROR(VLOOKUP($B44,Schedule!$R:$W,F$1,0),IFERROR(VLOOKUP($B44,Schedule!$AA:$AF,F$1,0),VLOOKUP($B44,Schedule!$AH:$AM,F$1,0))))</f>
        <v>Australia</v>
      </c>
      <c r="G44" s="88">
        <v>2</v>
      </c>
      <c r="H44" s="88" t="str">
        <f>IFERROR(VLOOKUP($B44,Schedule!$K:$P,H$1,0),IFERROR(VLOOKUP($B44,Schedule!$R:$W,H$1,0),IFERROR(VLOOKUP($B44,Schedule!$AA:$AF,H$1,0),VLOOKUP($B44,Schedule!$AH:$AM,H$1,0))))</f>
        <v>B</v>
      </c>
      <c r="I44" t="str">
        <f>IFERROR(VLOOKUP($B44,Schedule!$K:$P,I$1,0),IFERROR(VLOOKUP($B44,Schedule!$R:$W,I$1,0),IFERROR(VLOOKUP($B44,Schedule!$AA:$AF,I$1,0),VLOOKUP($B44,Schedule!$AH:$AM,I$1,0))))</f>
        <v>Day 1</v>
      </c>
      <c r="J44" t="str">
        <f>IFERROR(VLOOKUP($B44,Schedule!$K:$P,J$1,0),IFERROR(VLOOKUP($B44,Schedule!$R:$W,J$1,0),IFERROR(VLOOKUP($B44,Schedule!$AA:$AF,J$1,0),VLOOKUP($B44,Schedule!$AH:$AM,J$1,0))))</f>
        <v>Court 2</v>
      </c>
      <c r="K44" s="16">
        <f>IFERROR(VLOOKUP($B44,Schedule!$K:$P,K$1,0),IFERROR(VLOOKUP($B44,Schedule!$R:$W,K$1,0),IFERROR(VLOOKUP($B44,Schedule!$AA:$AF,K$1,0),VLOOKUP($B44,Schedule!$AH:$AM,K$1,0))))</f>
        <v>0.375</v>
      </c>
      <c r="L44" s="89" t="str">
        <f t="shared" si="33"/>
        <v/>
      </c>
      <c r="M44" s="90"/>
      <c r="N44" s="91"/>
      <c r="O44" s="91"/>
      <c r="P44" s="91"/>
      <c r="Q44" s="92"/>
      <c r="R44" s="93"/>
      <c r="T44">
        <f t="shared" si="34"/>
        <v>1</v>
      </c>
      <c r="U44">
        <f t="shared" si="35"/>
        <v>0</v>
      </c>
      <c r="Z44" s="16"/>
    </row>
    <row r="45" spans="2:26" x14ac:dyDescent="0.25">
      <c r="B45" t="str">
        <f t="shared" ref="B45" si="45">D43&amp;C45</f>
        <v>Brazil3</v>
      </c>
      <c r="C45">
        <v>3</v>
      </c>
      <c r="D45" s="105"/>
      <c r="E45" s="87" t="s">
        <v>20</v>
      </c>
      <c r="F45" t="str">
        <f>IFERROR(VLOOKUP($B45,Schedule!$K:$P,F$1,0),IFERROR(VLOOKUP($B45,Schedule!$R:$W,F$1,0),IFERROR(VLOOKUP($B45,Schedule!$AA:$AF,F$1,0),VLOOKUP($B45,Schedule!$AH:$AM,F$1,0))))</f>
        <v>Colombia</v>
      </c>
      <c r="G45" s="88">
        <v>6</v>
      </c>
      <c r="H45" s="88" t="str">
        <f>IFERROR(VLOOKUP($B45,Schedule!$K:$P,H$1,0),IFERROR(VLOOKUP($B45,Schedule!$R:$W,H$1,0),IFERROR(VLOOKUP($B45,Schedule!$AA:$AF,H$1,0),VLOOKUP($B45,Schedule!$AH:$AM,H$1,0))))</f>
        <v>A</v>
      </c>
      <c r="I45" t="str">
        <f>IFERROR(VLOOKUP($B45,Schedule!$K:$P,I$1,0),IFERROR(VLOOKUP($B45,Schedule!$R:$W,I$1,0),IFERROR(VLOOKUP($B45,Schedule!$AA:$AF,I$1,0),VLOOKUP($B45,Schedule!$AH:$AM,I$1,0))))</f>
        <v>Day 1</v>
      </c>
      <c r="J45" t="str">
        <f>IFERROR(VLOOKUP($B45,Schedule!$K:$P,J$1,0),IFERROR(VLOOKUP($B45,Schedule!$R:$W,J$1,0),IFERROR(VLOOKUP($B45,Schedule!$AA:$AF,J$1,0),VLOOKUP($B45,Schedule!$AH:$AM,J$1,0))))</f>
        <v>Court 2</v>
      </c>
      <c r="K45" s="16">
        <f>IFERROR(VLOOKUP($B45,Schedule!$K:$P,K$1,0),IFERROR(VLOOKUP($B45,Schedule!$R:$W,K$1,0),IFERROR(VLOOKUP($B45,Schedule!$AA:$AF,K$1,0),VLOOKUP($B45,Schedule!$AH:$AM,K$1,0))))</f>
        <v>0.72916666666666663</v>
      </c>
      <c r="L45" s="89">
        <f t="shared" si="33"/>
        <v>0.29166666666666663</v>
      </c>
      <c r="M45" s="90"/>
      <c r="N45" s="91"/>
      <c r="O45" s="91"/>
      <c r="P45" s="91"/>
      <c r="Q45" s="92"/>
      <c r="R45" s="93"/>
      <c r="T45">
        <f t="shared" si="34"/>
        <v>0</v>
      </c>
      <c r="U45">
        <f t="shared" si="35"/>
        <v>0</v>
      </c>
      <c r="Z45" s="16"/>
    </row>
    <row r="46" spans="2:26" x14ac:dyDescent="0.25">
      <c r="B46" t="str">
        <f t="shared" ref="B46" si="46">D43&amp;C46</f>
        <v>Brazil4</v>
      </c>
      <c r="C46">
        <v>4</v>
      </c>
      <c r="D46" s="105"/>
      <c r="E46" s="87" t="s">
        <v>18</v>
      </c>
      <c r="F46" t="str">
        <f>IFERROR(VLOOKUP($B46,Schedule!$K:$P,F$1,0),IFERROR(VLOOKUP($B46,Schedule!$R:$W,F$1,0),IFERROR(VLOOKUP($B46,Schedule!$AA:$AF,F$1,0),VLOOKUP($B46,Schedule!$AH:$AM,F$1,0))))</f>
        <v>Japan</v>
      </c>
      <c r="G46" s="88">
        <v>1</v>
      </c>
      <c r="H46" s="88" t="str">
        <f>IFERROR(VLOOKUP($B46,Schedule!$K:$P,H$1,0),IFERROR(VLOOKUP($B46,Schedule!$R:$W,H$1,0),IFERROR(VLOOKUP($B46,Schedule!$AA:$AF,H$1,0),VLOOKUP($B46,Schedule!$AH:$AM,H$1,0))))</f>
        <v>A</v>
      </c>
      <c r="I46" t="str">
        <f>IFERROR(VLOOKUP($B46,Schedule!$K:$P,I$1,0),IFERROR(VLOOKUP($B46,Schedule!$R:$W,I$1,0),IFERROR(VLOOKUP($B46,Schedule!$AA:$AF,I$1,0),VLOOKUP($B46,Schedule!$AH:$AM,I$1,0))))</f>
        <v>Day 2</v>
      </c>
      <c r="J46" t="str">
        <f>IFERROR(VLOOKUP($B46,Schedule!$K:$P,J$1,0),IFERROR(VLOOKUP($B46,Schedule!$R:$W,J$1,0),IFERROR(VLOOKUP($B46,Schedule!$AA:$AF,J$1,0),VLOOKUP($B46,Schedule!$AH:$AM,J$1,0))))</f>
        <v>Court 2</v>
      </c>
      <c r="K46" s="16">
        <f>IFERROR(VLOOKUP($B46,Schedule!$K:$P,K$1,0),IFERROR(VLOOKUP($B46,Schedule!$R:$W,K$1,0),IFERROR(VLOOKUP($B46,Schedule!$AA:$AF,K$1,0),VLOOKUP($B46,Schedule!$AH:$AM,K$1,0))))</f>
        <v>0.61458333333333326</v>
      </c>
      <c r="L46" s="89" t="str">
        <f t="shared" si="33"/>
        <v/>
      </c>
      <c r="M46" s="90"/>
      <c r="N46" s="91"/>
      <c r="O46" s="91"/>
      <c r="P46" s="91"/>
      <c r="Q46" s="92"/>
      <c r="R46" s="93"/>
      <c r="T46">
        <f t="shared" si="34"/>
        <v>0</v>
      </c>
      <c r="U46">
        <f t="shared" si="35"/>
        <v>0</v>
      </c>
      <c r="Z46" s="16"/>
    </row>
    <row r="47" spans="2:26" ht="16.5" thickBot="1" x14ac:dyDescent="0.3">
      <c r="B47" t="str">
        <f t="shared" ref="B47" si="47">D43&amp;C47</f>
        <v>Brazil5</v>
      </c>
      <c r="C47">
        <v>5</v>
      </c>
      <c r="D47" s="106"/>
      <c r="E47" s="95" t="s">
        <v>26</v>
      </c>
      <c r="F47" s="96" t="str">
        <f>IFERROR(VLOOKUP($B47,Schedule!$K:$P,F$1,0),IFERROR(VLOOKUP($B47,Schedule!$R:$W,F$1,0),IFERROR(VLOOKUP($B47,Schedule!$AA:$AF,F$1,0),VLOOKUP($B47,Schedule!$AH:$AM,F$1,0))))</f>
        <v>Canada</v>
      </c>
      <c r="G47" s="97">
        <v>3</v>
      </c>
      <c r="H47" s="97" t="str">
        <f>IFERROR(VLOOKUP($B47,Schedule!$K:$P,H$1,0),IFERROR(VLOOKUP($B47,Schedule!$R:$W,H$1,0),IFERROR(VLOOKUP($B47,Schedule!$AA:$AF,H$1,0),VLOOKUP($B47,Schedule!$AH:$AM,H$1,0))))</f>
        <v>A</v>
      </c>
      <c r="I47" s="96" t="str">
        <f>IFERROR(VLOOKUP($B47,Schedule!$K:$P,I$1,0),IFERROR(VLOOKUP($B47,Schedule!$R:$W,I$1,0),IFERROR(VLOOKUP($B47,Schedule!$AA:$AF,I$1,0),VLOOKUP($B47,Schedule!$AH:$AM,I$1,0))))</f>
        <v>Day 3</v>
      </c>
      <c r="J47" s="96" t="str">
        <f>IFERROR(VLOOKUP($B47,Schedule!$K:$P,J$1,0),IFERROR(VLOOKUP($B47,Schedule!$R:$W,J$1,0),IFERROR(VLOOKUP($B47,Schedule!$AA:$AF,J$1,0),VLOOKUP($B47,Schedule!$AH:$AM,J$1,0))))</f>
        <v>Court 1</v>
      </c>
      <c r="K47" s="98">
        <f>IFERROR(VLOOKUP($B47,Schedule!$K:$P,K$1,0),IFERROR(VLOOKUP($B47,Schedule!$R:$W,K$1,0),IFERROR(VLOOKUP($B47,Schedule!$AA:$AF,K$1,0),VLOOKUP($B47,Schedule!$AH:$AM,K$1,0))))</f>
        <v>0.41666666666666669</v>
      </c>
      <c r="L47" s="99" t="str">
        <f t="shared" si="33"/>
        <v/>
      </c>
      <c r="M47" s="90"/>
      <c r="N47" s="91"/>
      <c r="O47" s="91"/>
      <c r="P47" s="91"/>
      <c r="Q47" s="92"/>
      <c r="R47" s="93"/>
      <c r="T47">
        <f t="shared" si="34"/>
        <v>1</v>
      </c>
      <c r="U47">
        <f t="shared" si="35"/>
        <v>0</v>
      </c>
      <c r="Z47" s="16"/>
    </row>
    <row r="48" spans="2:26" x14ac:dyDescent="0.25">
      <c r="B48" t="str">
        <f t="shared" ref="B48" si="48">D48&amp;C48</f>
        <v>Germany1</v>
      </c>
      <c r="C48">
        <v>1</v>
      </c>
      <c r="D48" s="76" t="s">
        <v>134</v>
      </c>
      <c r="E48" s="77" t="s">
        <v>8</v>
      </c>
      <c r="F48" s="78" t="str">
        <f>IFERROR(VLOOKUP($B48,Schedule!$K:$P,F$1,0),IFERROR(VLOOKUP($B48,Schedule!$R:$W,F$1,0),IFERROR(VLOOKUP($B48,Schedule!$AA:$AF,F$1,0),VLOOKUP($B48,Schedule!$AH:$AM,F$1,0))))</f>
        <v>United States</v>
      </c>
      <c r="G48" s="79">
        <v>2</v>
      </c>
      <c r="H48" s="79" t="str">
        <f>IFERROR(VLOOKUP($B48,Schedule!$K:$P,H$1,0),IFERROR(VLOOKUP($B48,Schedule!$R:$W,H$1,0),IFERROR(VLOOKUP($B48,Schedule!$AA:$AF,H$1,0),VLOOKUP($B48,Schedule!$AH:$AM,H$1,0))))</f>
        <v>B</v>
      </c>
      <c r="I48" s="78" t="str">
        <f>IFERROR(VLOOKUP($B48,Schedule!$K:$P,I$1,0),IFERROR(VLOOKUP($B48,Schedule!$R:$W,I$1,0),IFERROR(VLOOKUP($B48,Schedule!$AA:$AF,I$1,0),VLOOKUP($B48,Schedule!$AH:$AM,I$1,0))))</f>
        <v>Day 1</v>
      </c>
      <c r="J48" s="78" t="str">
        <f>IFERROR(VLOOKUP($B48,Schedule!$K:$P,J$1,0),IFERROR(VLOOKUP($B48,Schedule!$R:$W,J$1,0),IFERROR(VLOOKUP($B48,Schedule!$AA:$AF,J$1,0),VLOOKUP($B48,Schedule!$AH:$AM,J$1,0))))</f>
        <v>Court 2</v>
      </c>
      <c r="K48" s="80">
        <f>IFERROR(VLOOKUP($B48,Schedule!$K:$P,K$1,0),IFERROR(VLOOKUP($B48,Schedule!$R:$W,K$1,0),IFERROR(VLOOKUP($B48,Schedule!$AA:$AF,K$1,0),VLOOKUP($B48,Schedule!$AH:$AM,K$1,0))))</f>
        <v>0.46874999999999994</v>
      </c>
      <c r="L48" s="81" t="str">
        <f t="shared" si="33"/>
        <v/>
      </c>
      <c r="M48" s="82">
        <f>COUNTIF(Schedule!I:I,D48)+COUNTIF(Schedule!Y:Y,D48)</f>
        <v>2</v>
      </c>
      <c r="N48" s="83">
        <f>COUNTIF(Schedule!P:P,D48)+COUNTIF(Schedule!AF:AF,D48)</f>
        <v>3</v>
      </c>
      <c r="O48" s="83">
        <f>COUNTIF(Schedule!I:I,D48)+COUNTIF(Schedule!P:P,D48)</f>
        <v>2</v>
      </c>
      <c r="P48" s="83">
        <f>COUNTIF(Schedule!Y:Y,D48)+COUNTIF(Schedule!AF:AF,D48)</f>
        <v>3</v>
      </c>
      <c r="Q48" s="84">
        <f>COUNTIF($K48:$K52,X$3)+COUNTIF($K48:$K52,X$4)</f>
        <v>0</v>
      </c>
      <c r="R48" s="85">
        <f>COUNTIF($K48:$K52,Y$3)+COUNTIF($K48:$K52,Y$4)</f>
        <v>1</v>
      </c>
      <c r="T48">
        <f t="shared" si="34"/>
        <v>0</v>
      </c>
      <c r="U48">
        <f t="shared" si="35"/>
        <v>0</v>
      </c>
      <c r="Z48" s="16"/>
    </row>
    <row r="49" spans="2:26" x14ac:dyDescent="0.25">
      <c r="B49" t="str">
        <f t="shared" ref="B49" si="49">D48&amp;C49</f>
        <v>Germany2</v>
      </c>
      <c r="C49">
        <v>2</v>
      </c>
      <c r="D49" s="86"/>
      <c r="E49" s="87" t="s">
        <v>14</v>
      </c>
      <c r="F49" t="str">
        <f>IFERROR(VLOOKUP($B49,Schedule!$K:$P,F$1,0),IFERROR(VLOOKUP($B49,Schedule!$R:$W,F$1,0),IFERROR(VLOOKUP($B49,Schedule!$AA:$AF,F$1,0),VLOOKUP($B49,Schedule!$AH:$AM,F$1,0))))</f>
        <v>Great Britain</v>
      </c>
      <c r="G49" s="88">
        <v>1</v>
      </c>
      <c r="H49" s="88" t="str">
        <f>IFERROR(VLOOKUP($B49,Schedule!$K:$P,H$1,0),IFERROR(VLOOKUP($B49,Schedule!$R:$W,H$1,0),IFERROR(VLOOKUP($B49,Schedule!$AA:$AF,H$1,0),VLOOKUP($B49,Schedule!$AH:$AM,H$1,0))))</f>
        <v>A</v>
      </c>
      <c r="I49" t="str">
        <f>IFERROR(VLOOKUP($B49,Schedule!$K:$P,I$1,0),IFERROR(VLOOKUP($B49,Schedule!$R:$W,I$1,0),IFERROR(VLOOKUP($B49,Schedule!$AA:$AF,I$1,0),VLOOKUP($B49,Schedule!$AH:$AM,I$1,0))))</f>
        <v>Day 1</v>
      </c>
      <c r="J49" t="str">
        <f>IFERROR(VLOOKUP($B49,Schedule!$K:$P,J$1,0),IFERROR(VLOOKUP($B49,Schedule!$R:$W,J$1,0),IFERROR(VLOOKUP($B49,Schedule!$AA:$AF,J$1,0),VLOOKUP($B49,Schedule!$AH:$AM,J$1,0))))</f>
        <v>Court 1</v>
      </c>
      <c r="K49" s="16">
        <f>IFERROR(VLOOKUP($B49,Schedule!$K:$P,K$1,0),IFERROR(VLOOKUP($B49,Schedule!$R:$W,K$1,0),IFERROR(VLOOKUP($B49,Schedule!$AA:$AF,K$1,0),VLOOKUP($B49,Schedule!$AH:$AM,K$1,0))))</f>
        <v>0.84375</v>
      </c>
      <c r="L49" s="89">
        <f t="shared" si="33"/>
        <v>0.31250000000000006</v>
      </c>
      <c r="M49" s="90"/>
      <c r="N49" s="91"/>
      <c r="O49" s="91"/>
      <c r="P49" s="91"/>
      <c r="Q49" s="92"/>
      <c r="R49" s="93"/>
      <c r="T49">
        <f t="shared" si="34"/>
        <v>0</v>
      </c>
      <c r="U49">
        <f t="shared" si="35"/>
        <v>1</v>
      </c>
      <c r="Z49" s="16"/>
    </row>
    <row r="50" spans="2:26" x14ac:dyDescent="0.25">
      <c r="B50" t="str">
        <f t="shared" ref="B50" si="50">D48&amp;C50</f>
        <v>Germany3</v>
      </c>
      <c r="C50">
        <v>3</v>
      </c>
      <c r="D50" s="86"/>
      <c r="E50" s="87" t="s">
        <v>20</v>
      </c>
      <c r="F50" t="str">
        <f>IFERROR(VLOOKUP($B50,Schedule!$K:$P,F$1,0),IFERROR(VLOOKUP($B50,Schedule!$R:$W,F$1,0),IFERROR(VLOOKUP($B50,Schedule!$AA:$AF,F$1,0),VLOOKUP($B50,Schedule!$AH:$AM,F$1,0))))</f>
        <v>Switzerland</v>
      </c>
      <c r="G50" s="88">
        <v>6</v>
      </c>
      <c r="H50" s="88" t="str">
        <f>IFERROR(VLOOKUP($B50,Schedule!$K:$P,H$1,0),IFERROR(VLOOKUP($B50,Schedule!$R:$W,H$1,0),IFERROR(VLOOKUP($B50,Schedule!$AA:$AF,H$1,0),VLOOKUP($B50,Schedule!$AH:$AM,H$1,0))))</f>
        <v>B</v>
      </c>
      <c r="I50" t="str">
        <f>IFERROR(VLOOKUP($B50,Schedule!$K:$P,I$1,0),IFERROR(VLOOKUP($B50,Schedule!$R:$W,I$1,0),IFERROR(VLOOKUP($B50,Schedule!$AA:$AF,I$1,0),VLOOKUP($B50,Schedule!$AH:$AM,I$1,0))))</f>
        <v>Day 2</v>
      </c>
      <c r="J50" t="str">
        <f>IFERROR(VLOOKUP($B50,Schedule!$K:$P,J$1,0),IFERROR(VLOOKUP($B50,Schedule!$R:$W,J$1,0),IFERROR(VLOOKUP($B50,Schedule!$AA:$AF,J$1,0),VLOOKUP($B50,Schedule!$AH:$AM,J$1,0))))</f>
        <v>Court 1</v>
      </c>
      <c r="K50" s="16">
        <f>IFERROR(VLOOKUP($B50,Schedule!$K:$P,K$1,0),IFERROR(VLOOKUP($B50,Schedule!$R:$W,K$1,0),IFERROR(VLOOKUP($B50,Schedule!$AA:$AF,K$1,0),VLOOKUP($B50,Schedule!$AH:$AM,K$1,0))))</f>
        <v>0.65625</v>
      </c>
      <c r="L50" s="89" t="str">
        <f t="shared" si="33"/>
        <v/>
      </c>
      <c r="M50" s="90"/>
      <c r="N50" s="91"/>
      <c r="O50" s="91"/>
      <c r="P50" s="91"/>
      <c r="Q50" s="92"/>
      <c r="R50" s="93"/>
      <c r="T50">
        <f t="shared" si="34"/>
        <v>0</v>
      </c>
      <c r="U50">
        <f t="shared" si="35"/>
        <v>0</v>
      </c>
      <c r="Z50" s="16"/>
    </row>
    <row r="51" spans="2:26" x14ac:dyDescent="0.25">
      <c r="B51" t="str">
        <f t="shared" ref="B51" si="51">D48&amp;C51</f>
        <v>Germany4</v>
      </c>
      <c r="C51">
        <v>4</v>
      </c>
      <c r="D51" s="86"/>
      <c r="E51" s="87" t="s">
        <v>18</v>
      </c>
      <c r="F51" t="str">
        <f>IFERROR(VLOOKUP($B51,Schedule!$K:$P,F$1,0),IFERROR(VLOOKUP($B51,Schedule!$R:$W,F$1,0),IFERROR(VLOOKUP($B51,Schedule!$AA:$AF,F$1,0),VLOOKUP($B51,Schedule!$AH:$AM,F$1,0))))</f>
        <v>New Zealand</v>
      </c>
      <c r="G51" s="88">
        <v>4</v>
      </c>
      <c r="H51" s="88" t="str">
        <f>IFERROR(VLOOKUP($B51,Schedule!$K:$P,H$1,0),IFERROR(VLOOKUP($B51,Schedule!$R:$W,H$1,0),IFERROR(VLOOKUP($B51,Schedule!$AA:$AF,H$1,0),VLOOKUP($B51,Schedule!$AH:$AM,H$1,0))))</f>
        <v>A</v>
      </c>
      <c r="I51" t="str">
        <f>IFERROR(VLOOKUP($B51,Schedule!$K:$P,I$1,0),IFERROR(VLOOKUP($B51,Schedule!$R:$W,I$1,0),IFERROR(VLOOKUP($B51,Schedule!$AA:$AF,I$1,0),VLOOKUP($B51,Schedule!$AH:$AM,I$1,0))))</f>
        <v>Day 3</v>
      </c>
      <c r="J51" t="str">
        <f>IFERROR(VLOOKUP($B51,Schedule!$K:$P,J$1,0),IFERROR(VLOOKUP($B51,Schedule!$R:$W,J$1,0),IFERROR(VLOOKUP($B51,Schedule!$AA:$AF,J$1,0),VLOOKUP($B51,Schedule!$AH:$AM,J$1,0))))</f>
        <v>Court 2</v>
      </c>
      <c r="K51" s="16">
        <f>IFERROR(VLOOKUP($B51,Schedule!$K:$P,K$1,0),IFERROR(VLOOKUP($B51,Schedule!$R:$W,K$1,0),IFERROR(VLOOKUP($B51,Schedule!$AA:$AF,K$1,0),VLOOKUP($B51,Schedule!$AH:$AM,K$1,0))))</f>
        <v>0.46874999999999994</v>
      </c>
      <c r="L51" s="89" t="str">
        <f t="shared" si="33"/>
        <v/>
      </c>
      <c r="M51" s="90"/>
      <c r="N51" s="91"/>
      <c r="O51" s="91"/>
      <c r="P51" s="91"/>
      <c r="Q51" s="92"/>
      <c r="R51" s="93"/>
      <c r="T51">
        <f t="shared" si="34"/>
        <v>0</v>
      </c>
      <c r="U51">
        <f t="shared" si="35"/>
        <v>0</v>
      </c>
      <c r="Z51" s="16"/>
    </row>
    <row r="52" spans="2:26" ht="16.5" thickBot="1" x14ac:dyDescent="0.3">
      <c r="B52" t="str">
        <f t="shared" ref="B52" si="52">D48&amp;C52</f>
        <v>Germany5</v>
      </c>
      <c r="C52">
        <v>5</v>
      </c>
      <c r="D52" s="94"/>
      <c r="E52" s="95" t="s">
        <v>26</v>
      </c>
      <c r="F52" s="96" t="str">
        <f>IFERROR(VLOOKUP($B52,Schedule!$K:$P,F$1,0),IFERROR(VLOOKUP($B52,Schedule!$R:$W,F$1,0),IFERROR(VLOOKUP($B52,Schedule!$AA:$AF,F$1,0),VLOOKUP($B52,Schedule!$AH:$AM,F$1,0))))</f>
        <v>France</v>
      </c>
      <c r="G52" s="97">
        <v>3</v>
      </c>
      <c r="H52" s="97" t="str">
        <f>IFERROR(VLOOKUP($B52,Schedule!$K:$P,H$1,0),IFERROR(VLOOKUP($B52,Schedule!$R:$W,H$1,0),IFERROR(VLOOKUP($B52,Schedule!$AA:$AF,H$1,0),VLOOKUP($B52,Schedule!$AH:$AM,H$1,0))))</f>
        <v>B</v>
      </c>
      <c r="I52" s="96" t="str">
        <f>IFERROR(VLOOKUP($B52,Schedule!$K:$P,I$1,0),IFERROR(VLOOKUP($B52,Schedule!$R:$W,I$1,0),IFERROR(VLOOKUP($B52,Schedule!$AA:$AF,I$1,0),VLOOKUP($B52,Schedule!$AH:$AM,I$1,0))))</f>
        <v>Day 3</v>
      </c>
      <c r="J52" s="96" t="str">
        <f>IFERROR(VLOOKUP($B52,Schedule!$K:$P,J$1,0),IFERROR(VLOOKUP($B52,Schedule!$R:$W,J$1,0),IFERROR(VLOOKUP($B52,Schedule!$AA:$AF,J$1,0),VLOOKUP($B52,Schedule!$AH:$AM,J$1,0))))</f>
        <v>Court 2</v>
      </c>
      <c r="K52" s="98">
        <f>IFERROR(VLOOKUP($B52,Schedule!$K:$P,K$1,0),IFERROR(VLOOKUP($B52,Schedule!$R:$W,K$1,0),IFERROR(VLOOKUP($B52,Schedule!$AA:$AF,K$1,0),VLOOKUP($B52,Schedule!$AH:$AM,K$1,0))))</f>
        <v>0.70833333333333326</v>
      </c>
      <c r="L52" s="99">
        <f t="shared" si="33"/>
        <v>0.17708333333333331</v>
      </c>
      <c r="M52" s="100"/>
      <c r="N52" s="101"/>
      <c r="O52" s="101"/>
      <c r="P52" s="101"/>
      <c r="Q52" s="102"/>
      <c r="R52" s="103"/>
      <c r="T52">
        <f t="shared" si="34"/>
        <v>0</v>
      </c>
      <c r="U52">
        <f t="shared" si="35"/>
        <v>0</v>
      </c>
      <c r="Z52" s="16"/>
    </row>
    <row r="53" spans="2:26" x14ac:dyDescent="0.25">
      <c r="B53" t="str">
        <f t="shared" ref="B53" si="53">D53&amp;C53</f>
        <v>Colombia1</v>
      </c>
      <c r="C53">
        <v>1</v>
      </c>
      <c r="D53" s="104" t="s">
        <v>135</v>
      </c>
      <c r="E53" s="77" t="s">
        <v>8</v>
      </c>
      <c r="F53" s="78" t="str">
        <f>IFERROR(VLOOKUP($B53,Schedule!$K:$P,F$1,0),IFERROR(VLOOKUP($B53,Schedule!$R:$W,F$1,0),IFERROR(VLOOKUP($B53,Schedule!$AA:$AF,F$1,0),VLOOKUP($B53,Schedule!$AH:$AM,F$1,0))))</f>
        <v>Japan</v>
      </c>
      <c r="G53" s="79">
        <v>1</v>
      </c>
      <c r="H53" s="79" t="str">
        <f>IFERROR(VLOOKUP($B53,Schedule!$K:$P,H$1,0),IFERROR(VLOOKUP($B53,Schedule!$R:$W,H$1,0),IFERROR(VLOOKUP($B53,Schedule!$AA:$AF,H$1,0),VLOOKUP($B53,Schedule!$AH:$AM,H$1,0))))</f>
        <v>A</v>
      </c>
      <c r="I53" s="78" t="str">
        <f>IFERROR(VLOOKUP($B53,Schedule!$K:$P,I$1,0),IFERROR(VLOOKUP($B53,Schedule!$R:$W,I$1,0),IFERROR(VLOOKUP($B53,Schedule!$AA:$AF,I$1,0),VLOOKUP($B53,Schedule!$AH:$AM,I$1,0))))</f>
        <v>Day 1</v>
      </c>
      <c r="J53" s="78" t="str">
        <f>IFERROR(VLOOKUP($B53,Schedule!$K:$P,J$1,0),IFERROR(VLOOKUP($B53,Schedule!$R:$W,J$1,0),IFERROR(VLOOKUP($B53,Schedule!$AA:$AF,J$1,0),VLOOKUP($B53,Schedule!$AH:$AM,J$1,0))))</f>
        <v>Court 1</v>
      </c>
      <c r="K53" s="80">
        <f>IFERROR(VLOOKUP($B53,Schedule!$K:$P,K$1,0),IFERROR(VLOOKUP($B53,Schedule!$R:$W,K$1,0),IFERROR(VLOOKUP($B53,Schedule!$AA:$AF,K$1,0),VLOOKUP($B53,Schedule!$AH:$AM,K$1,0))))</f>
        <v>0.48958333333333331</v>
      </c>
      <c r="L53" s="81" t="str">
        <f t="shared" si="33"/>
        <v/>
      </c>
      <c r="M53" s="90">
        <f>COUNTIF(Schedule!I:I,D53)+COUNTIF(Schedule!Y:Y,D53)</f>
        <v>2</v>
      </c>
      <c r="N53" s="91">
        <f>COUNTIF(Schedule!P:P,D53)+COUNTIF(Schedule!AF:AF,D53)</f>
        <v>3</v>
      </c>
      <c r="O53" s="91">
        <f>COUNTIF(Schedule!I:I,D53)+COUNTIF(Schedule!P:P,D53)</f>
        <v>2</v>
      </c>
      <c r="P53" s="91">
        <f>COUNTIF(Schedule!Y:Y,D53)+COUNTIF(Schedule!AF:AF,D53)</f>
        <v>3</v>
      </c>
      <c r="Q53" s="92">
        <f>COUNTIF($K53:$K57,X$3)+COUNTIF($K53:$K57,X$4)</f>
        <v>2</v>
      </c>
      <c r="R53" s="93">
        <f>COUNTIF($K53:$K57,Y$3)+COUNTIF($K53:$K57,Y$4)</f>
        <v>0</v>
      </c>
      <c r="T53">
        <f t="shared" si="34"/>
        <v>0</v>
      </c>
      <c r="U53">
        <f t="shared" si="35"/>
        <v>0</v>
      </c>
      <c r="Z53" s="16"/>
    </row>
    <row r="54" spans="2:26" x14ac:dyDescent="0.25">
      <c r="B54" t="str">
        <f t="shared" ref="B54" si="54">D53&amp;C54</f>
        <v>Colombia2</v>
      </c>
      <c r="C54">
        <v>2</v>
      </c>
      <c r="D54" s="105"/>
      <c r="E54" s="87" t="s">
        <v>14</v>
      </c>
      <c r="F54" t="str">
        <f>IFERROR(VLOOKUP($B54,Schedule!$K:$P,F$1,0),IFERROR(VLOOKUP($B54,Schedule!$R:$W,F$1,0),IFERROR(VLOOKUP($B54,Schedule!$AA:$AF,F$1,0),VLOOKUP($B54,Schedule!$AH:$AM,F$1,0))))</f>
        <v>Brazil</v>
      </c>
      <c r="G54" s="88">
        <v>5</v>
      </c>
      <c r="H54" s="88" t="str">
        <f>IFERROR(VLOOKUP($B54,Schedule!$K:$P,H$1,0),IFERROR(VLOOKUP($B54,Schedule!$R:$W,H$1,0),IFERROR(VLOOKUP($B54,Schedule!$AA:$AF,H$1,0),VLOOKUP($B54,Schedule!$AH:$AM,H$1,0))))</f>
        <v>B</v>
      </c>
      <c r="I54" t="str">
        <f>IFERROR(VLOOKUP($B54,Schedule!$K:$P,I$1,0),IFERROR(VLOOKUP($B54,Schedule!$R:$W,I$1,0),IFERROR(VLOOKUP($B54,Schedule!$AA:$AF,I$1,0),VLOOKUP($B54,Schedule!$AH:$AM,I$1,0))))</f>
        <v>Day 1</v>
      </c>
      <c r="J54" t="str">
        <f>IFERROR(VLOOKUP($B54,Schedule!$K:$P,J$1,0),IFERROR(VLOOKUP($B54,Schedule!$R:$W,J$1,0),IFERROR(VLOOKUP($B54,Schedule!$AA:$AF,J$1,0),VLOOKUP($B54,Schedule!$AH:$AM,J$1,0))))</f>
        <v>Court 2</v>
      </c>
      <c r="K54" s="16">
        <f>IFERROR(VLOOKUP($B54,Schedule!$K:$P,K$1,0),IFERROR(VLOOKUP($B54,Schedule!$R:$W,K$1,0),IFERROR(VLOOKUP($B54,Schedule!$AA:$AF,K$1,0),VLOOKUP($B54,Schedule!$AH:$AM,K$1,0))))</f>
        <v>0.72916666666666663</v>
      </c>
      <c r="L54" s="89">
        <f t="shared" si="33"/>
        <v>0.17708333333333331</v>
      </c>
      <c r="M54" s="90"/>
      <c r="N54" s="91"/>
      <c r="O54" s="91"/>
      <c r="P54" s="91"/>
      <c r="Q54" s="92"/>
      <c r="R54" s="93"/>
      <c r="T54">
        <f t="shared" si="34"/>
        <v>0</v>
      </c>
      <c r="U54">
        <f t="shared" si="35"/>
        <v>0</v>
      </c>
      <c r="Z54" s="16"/>
    </row>
    <row r="55" spans="2:26" x14ac:dyDescent="0.25">
      <c r="B55" t="str">
        <f t="shared" ref="B55" si="55">D53&amp;C55</f>
        <v>Colombia3</v>
      </c>
      <c r="C55">
        <v>3</v>
      </c>
      <c r="D55" s="105"/>
      <c r="E55" s="87" t="s">
        <v>20</v>
      </c>
      <c r="F55" t="str">
        <f>IFERROR(VLOOKUP($B55,Schedule!$K:$P,F$1,0),IFERROR(VLOOKUP($B55,Schedule!$R:$W,F$1,0),IFERROR(VLOOKUP($B55,Schedule!$AA:$AF,F$1,0),VLOOKUP($B55,Schedule!$AH:$AM,F$1,0))))</f>
        <v>Denmark</v>
      </c>
      <c r="G55" s="88">
        <v>4</v>
      </c>
      <c r="H55" s="88" t="str">
        <f>IFERROR(VLOOKUP($B55,Schedule!$K:$P,H$1,0),IFERROR(VLOOKUP($B55,Schedule!$R:$W,H$1,0),IFERROR(VLOOKUP($B55,Schedule!$AA:$AF,H$1,0),VLOOKUP($B55,Schedule!$AH:$AM,H$1,0))))</f>
        <v>B</v>
      </c>
      <c r="I55" t="str">
        <f>IFERROR(VLOOKUP($B55,Schedule!$K:$P,I$1,0),IFERROR(VLOOKUP($B55,Schedule!$R:$W,I$1,0),IFERROR(VLOOKUP($B55,Schedule!$AA:$AF,I$1,0),VLOOKUP($B55,Schedule!$AH:$AM,I$1,0))))</f>
        <v>Day 2</v>
      </c>
      <c r="J55" t="str">
        <f>IFERROR(VLOOKUP($B55,Schedule!$K:$P,J$1,0),IFERROR(VLOOKUP($B55,Schedule!$R:$W,J$1,0),IFERROR(VLOOKUP($B55,Schedule!$AA:$AF,J$1,0),VLOOKUP($B55,Schedule!$AH:$AM,J$1,0))))</f>
        <v>Court 1</v>
      </c>
      <c r="K55" s="16">
        <f>IFERROR(VLOOKUP($B55,Schedule!$K:$P,K$1,0),IFERROR(VLOOKUP($B55,Schedule!$R:$W,K$1,0),IFERROR(VLOOKUP($B55,Schedule!$AA:$AF,K$1,0),VLOOKUP($B55,Schedule!$AH:$AM,K$1,0))))</f>
        <v>0.41666666666666669</v>
      </c>
      <c r="L55" s="89" t="str">
        <f t="shared" si="33"/>
        <v/>
      </c>
      <c r="M55" s="90"/>
      <c r="N55" s="91"/>
      <c r="O55" s="91"/>
      <c r="P55" s="91"/>
      <c r="Q55" s="92"/>
      <c r="R55" s="93"/>
      <c r="T55">
        <f t="shared" si="34"/>
        <v>1</v>
      </c>
      <c r="U55">
        <f t="shared" si="35"/>
        <v>0</v>
      </c>
      <c r="Z55" s="16"/>
    </row>
    <row r="56" spans="2:26" x14ac:dyDescent="0.25">
      <c r="B56" t="str">
        <f t="shared" ref="B56" si="56">D53&amp;C56</f>
        <v>Colombia4</v>
      </c>
      <c r="C56">
        <v>4</v>
      </c>
      <c r="D56" s="105"/>
      <c r="E56" s="87" t="s">
        <v>18</v>
      </c>
      <c r="F56" t="str">
        <f>IFERROR(VLOOKUP($B56,Schedule!$K:$P,F$1,0),IFERROR(VLOOKUP($B56,Schedule!$R:$W,F$1,0),IFERROR(VLOOKUP($B56,Schedule!$AA:$AF,F$1,0),VLOOKUP($B56,Schedule!$AH:$AM,F$1,0))))</f>
        <v>Canada</v>
      </c>
      <c r="G56" s="88">
        <v>3</v>
      </c>
      <c r="H56" s="88" t="str">
        <f>IFERROR(VLOOKUP($B56,Schedule!$K:$P,H$1,0),IFERROR(VLOOKUP($B56,Schedule!$R:$W,H$1,0),IFERROR(VLOOKUP($B56,Schedule!$AA:$AF,H$1,0),VLOOKUP($B56,Schedule!$AH:$AM,H$1,0))))</f>
        <v>A</v>
      </c>
      <c r="I56" t="str">
        <f>IFERROR(VLOOKUP($B56,Schedule!$K:$P,I$1,0),IFERROR(VLOOKUP($B56,Schedule!$R:$W,I$1,0),IFERROR(VLOOKUP($B56,Schedule!$AA:$AF,I$1,0),VLOOKUP($B56,Schedule!$AH:$AM,I$1,0))))</f>
        <v>Day 2</v>
      </c>
      <c r="J56" t="str">
        <f>IFERROR(VLOOKUP($B56,Schedule!$K:$P,J$1,0),IFERROR(VLOOKUP($B56,Schedule!$R:$W,J$1,0),IFERROR(VLOOKUP($B56,Schedule!$AA:$AF,J$1,0),VLOOKUP($B56,Schedule!$AH:$AM,J$1,0))))</f>
        <v>Court 2</v>
      </c>
      <c r="K56" s="16">
        <f>IFERROR(VLOOKUP($B56,Schedule!$K:$P,K$1,0),IFERROR(VLOOKUP($B56,Schedule!$R:$W,K$1,0),IFERROR(VLOOKUP($B56,Schedule!$AA:$AF,K$1,0),VLOOKUP($B56,Schedule!$AH:$AM,K$1,0))))</f>
        <v>0.70833333333333326</v>
      </c>
      <c r="L56" s="89">
        <f t="shared" si="33"/>
        <v>0.22916666666666657</v>
      </c>
      <c r="M56" s="90"/>
      <c r="N56" s="91"/>
      <c r="O56" s="91"/>
      <c r="P56" s="91"/>
      <c r="Q56" s="92"/>
      <c r="R56" s="93"/>
      <c r="T56">
        <f t="shared" si="34"/>
        <v>0</v>
      </c>
      <c r="U56">
        <f t="shared" si="35"/>
        <v>0</v>
      </c>
      <c r="Z56" s="16"/>
    </row>
    <row r="57" spans="2:26" ht="16.5" thickBot="1" x14ac:dyDescent="0.3">
      <c r="B57" t="str">
        <f t="shared" ref="B57" si="57">D53&amp;C57</f>
        <v>Colombia5</v>
      </c>
      <c r="C57">
        <v>5</v>
      </c>
      <c r="D57" s="106"/>
      <c r="E57" s="95" t="s">
        <v>26</v>
      </c>
      <c r="F57" s="96" t="str">
        <f>IFERROR(VLOOKUP($B57,Schedule!$K:$P,F$1,0),IFERROR(VLOOKUP($B57,Schedule!$R:$W,F$1,0),IFERROR(VLOOKUP($B57,Schedule!$AA:$AF,F$1,0),VLOOKUP($B57,Schedule!$AH:$AM,F$1,0))))</f>
        <v>Australia</v>
      </c>
      <c r="G57" s="97">
        <v>2</v>
      </c>
      <c r="H57" s="97" t="str">
        <f>IFERROR(VLOOKUP($B57,Schedule!$K:$P,H$1,0),IFERROR(VLOOKUP($B57,Schedule!$R:$W,H$1,0),IFERROR(VLOOKUP($B57,Schedule!$AA:$AF,H$1,0),VLOOKUP($B57,Schedule!$AH:$AM,H$1,0))))</f>
        <v>B</v>
      </c>
      <c r="I57" s="96" t="str">
        <f>IFERROR(VLOOKUP($B57,Schedule!$K:$P,I$1,0),IFERROR(VLOOKUP($B57,Schedule!$R:$W,I$1,0),IFERROR(VLOOKUP($B57,Schedule!$AA:$AF,I$1,0),VLOOKUP($B57,Schedule!$AH:$AM,I$1,0))))</f>
        <v>Day 3</v>
      </c>
      <c r="J57" s="96" t="str">
        <f>IFERROR(VLOOKUP($B57,Schedule!$K:$P,J$1,0),IFERROR(VLOOKUP($B57,Schedule!$R:$W,J$1,0),IFERROR(VLOOKUP($B57,Schedule!$AA:$AF,J$1,0),VLOOKUP($B57,Schedule!$AH:$AM,J$1,0))))</f>
        <v>Court 2</v>
      </c>
      <c r="K57" s="98">
        <f>IFERROR(VLOOKUP($B57,Schedule!$K:$P,K$1,0),IFERROR(VLOOKUP($B57,Schedule!$R:$W,K$1,0),IFERROR(VLOOKUP($B57,Schedule!$AA:$AF,K$1,0),VLOOKUP($B57,Schedule!$AH:$AM,K$1,0))))</f>
        <v>0.375</v>
      </c>
      <c r="L57" s="99" t="str">
        <f t="shared" si="33"/>
        <v/>
      </c>
      <c r="M57" s="90"/>
      <c r="N57" s="91"/>
      <c r="O57" s="91"/>
      <c r="P57" s="91"/>
      <c r="Q57" s="92"/>
      <c r="R57" s="93"/>
      <c r="T57">
        <f t="shared" si="34"/>
        <v>1</v>
      </c>
      <c r="U57">
        <f t="shared" si="35"/>
        <v>0</v>
      </c>
      <c r="Z57" s="16"/>
    </row>
    <row r="58" spans="2:26" x14ac:dyDescent="0.25">
      <c r="B58" t="str">
        <f t="shared" ref="B58" si="58">D58&amp;C58</f>
        <v>Switzerland1</v>
      </c>
      <c r="C58">
        <v>1</v>
      </c>
      <c r="D58" s="76" t="s">
        <v>136</v>
      </c>
      <c r="E58" s="77" t="s">
        <v>8</v>
      </c>
      <c r="F58" s="78" t="str">
        <f>IFERROR(VLOOKUP($B58,Schedule!$K:$P,F$1,0),IFERROR(VLOOKUP($B58,Schedule!$R:$W,F$1,0),IFERROR(VLOOKUP($B58,Schedule!$AA:$AF,F$1,0),VLOOKUP($B58,Schedule!$AH:$AM,F$1,0))))</f>
        <v>Great Britain</v>
      </c>
      <c r="G58" s="79">
        <v>1</v>
      </c>
      <c r="H58" s="79" t="str">
        <f>IFERROR(VLOOKUP($B58,Schedule!$K:$P,H$1,0),IFERROR(VLOOKUP($B58,Schedule!$R:$W,H$1,0),IFERROR(VLOOKUP($B58,Schedule!$AA:$AF,H$1,0),VLOOKUP($B58,Schedule!$AH:$AM,H$1,0))))</f>
        <v>B</v>
      </c>
      <c r="I58" s="78" t="str">
        <f>IFERROR(VLOOKUP($B58,Schedule!$K:$P,I$1,0),IFERROR(VLOOKUP($B58,Schedule!$R:$W,I$1,0),IFERROR(VLOOKUP($B58,Schedule!$AA:$AF,I$1,0),VLOOKUP($B58,Schedule!$AH:$AM,I$1,0))))</f>
        <v>Day 0</v>
      </c>
      <c r="J58" s="78" t="str">
        <f>IFERROR(VLOOKUP($B58,Schedule!$K:$P,J$1,0),IFERROR(VLOOKUP($B58,Schedule!$R:$W,J$1,0),IFERROR(VLOOKUP($B58,Schedule!$AA:$AF,J$1,0),VLOOKUP($B58,Schedule!$AH:$AM,J$1,0))))</f>
        <v>Court 1</v>
      </c>
      <c r="K58" s="80">
        <f>IFERROR(VLOOKUP($B58,Schedule!$K:$P,K$1,0),IFERROR(VLOOKUP($B58,Schedule!$R:$W,K$1,0),IFERROR(VLOOKUP($B58,Schedule!$AA:$AF,K$1,0),VLOOKUP($B58,Schedule!$AH:$AM,K$1,0))))</f>
        <v>0.80208333333333337</v>
      </c>
      <c r="L58" s="81" t="str">
        <f t="shared" si="33"/>
        <v/>
      </c>
      <c r="M58" s="82">
        <f>COUNTIF(Schedule!I:I,D58)+COUNTIF(Schedule!Y:Y,D58)</f>
        <v>2</v>
      </c>
      <c r="N58" s="83">
        <f>COUNTIF(Schedule!P:P,D58)+COUNTIF(Schedule!AF:AF,D58)</f>
        <v>3</v>
      </c>
      <c r="O58" s="83">
        <f>COUNTIF(Schedule!I:I,D58)+COUNTIF(Schedule!P:P,D58)</f>
        <v>3</v>
      </c>
      <c r="P58" s="83">
        <f>COUNTIF(Schedule!Y:Y,D58)+COUNTIF(Schedule!AF:AF,D58)</f>
        <v>2</v>
      </c>
      <c r="Q58" s="84">
        <f>COUNTIF($K58:$K62,X$3)+COUNTIF($K58:$K62,X$4)</f>
        <v>0</v>
      </c>
      <c r="R58" s="85">
        <f>COUNTIF($K58:$K62,Y$3)+COUNTIF($K58:$K62,Y$4)</f>
        <v>2</v>
      </c>
      <c r="T58">
        <f t="shared" si="34"/>
        <v>0</v>
      </c>
      <c r="U58">
        <f t="shared" si="35"/>
        <v>1</v>
      </c>
      <c r="Z58" s="16"/>
    </row>
    <row r="59" spans="2:26" x14ac:dyDescent="0.25">
      <c r="B59" t="str">
        <f t="shared" ref="B59" si="59">D58&amp;C59</f>
        <v>Switzerland2</v>
      </c>
      <c r="C59">
        <v>2</v>
      </c>
      <c r="D59" s="86"/>
      <c r="E59" s="87" t="s">
        <v>14</v>
      </c>
      <c r="F59" t="str">
        <f>IFERROR(VLOOKUP($B59,Schedule!$K:$P,F$1,0),IFERROR(VLOOKUP($B59,Schedule!$R:$W,F$1,0),IFERROR(VLOOKUP($B59,Schedule!$AA:$AF,F$1,0),VLOOKUP($B59,Schedule!$AH:$AM,F$1,0))))</f>
        <v>New Zealand</v>
      </c>
      <c r="G59" s="88">
        <v>4</v>
      </c>
      <c r="H59" s="88" t="str">
        <f>IFERROR(VLOOKUP($B59,Schedule!$K:$P,H$1,0),IFERROR(VLOOKUP($B59,Schedule!$R:$W,H$1,0),IFERROR(VLOOKUP($B59,Schedule!$AA:$AF,H$1,0),VLOOKUP($B59,Schedule!$AH:$AM,H$1,0))))</f>
        <v>A</v>
      </c>
      <c r="I59" t="str">
        <f>IFERROR(VLOOKUP($B59,Schedule!$K:$P,I$1,0),IFERROR(VLOOKUP($B59,Schedule!$R:$W,I$1,0),IFERROR(VLOOKUP($B59,Schedule!$AA:$AF,I$1,0),VLOOKUP($B59,Schedule!$AH:$AM,I$1,0))))</f>
        <v>Day 1</v>
      </c>
      <c r="J59" t="str">
        <f>IFERROR(VLOOKUP($B59,Schedule!$K:$P,J$1,0),IFERROR(VLOOKUP($B59,Schedule!$R:$W,J$1,0),IFERROR(VLOOKUP($B59,Schedule!$AA:$AF,J$1,0),VLOOKUP($B59,Schedule!$AH:$AM,J$1,0))))</f>
        <v>Court 2</v>
      </c>
      <c r="K59" s="16">
        <f>IFERROR(VLOOKUP($B59,Schedule!$K:$P,K$1,0),IFERROR(VLOOKUP($B59,Schedule!$R:$W,K$1,0),IFERROR(VLOOKUP($B59,Schedule!$AA:$AF,K$1,0),VLOOKUP($B59,Schedule!$AH:$AM,K$1,0))))</f>
        <v>0.61458333333333337</v>
      </c>
      <c r="L59" s="89" t="str">
        <f t="shared" si="33"/>
        <v/>
      </c>
      <c r="M59" s="90"/>
      <c r="N59" s="91"/>
      <c r="O59" s="91"/>
      <c r="P59" s="91"/>
      <c r="Q59" s="92"/>
      <c r="R59" s="93"/>
      <c r="T59">
        <f t="shared" si="34"/>
        <v>0</v>
      </c>
      <c r="U59">
        <f t="shared" si="35"/>
        <v>0</v>
      </c>
      <c r="Z59" s="16"/>
    </row>
    <row r="60" spans="2:26" x14ac:dyDescent="0.25">
      <c r="B60" t="str">
        <f t="shared" ref="B60" si="60">D58&amp;C60</f>
        <v>Switzerland3</v>
      </c>
      <c r="C60">
        <v>3</v>
      </c>
      <c r="D60" s="86"/>
      <c r="E60" s="87" t="s">
        <v>20</v>
      </c>
      <c r="F60" t="str">
        <f>IFERROR(VLOOKUP($B60,Schedule!$K:$P,F$1,0),IFERROR(VLOOKUP($B60,Schedule!$R:$W,F$1,0),IFERROR(VLOOKUP($B60,Schedule!$AA:$AF,F$1,0),VLOOKUP($B60,Schedule!$AH:$AM,F$1,0))))</f>
        <v>France</v>
      </c>
      <c r="G60" s="88">
        <v>3</v>
      </c>
      <c r="H60" s="88" t="str">
        <f>IFERROR(VLOOKUP($B60,Schedule!$K:$P,H$1,0),IFERROR(VLOOKUP($B60,Schedule!$R:$W,H$1,0),IFERROR(VLOOKUP($B60,Schedule!$AA:$AF,H$1,0),VLOOKUP($B60,Schedule!$AH:$AM,H$1,0))))</f>
        <v>B</v>
      </c>
      <c r="I60" t="str">
        <f>IFERROR(VLOOKUP($B60,Schedule!$K:$P,I$1,0),IFERROR(VLOOKUP($B60,Schedule!$R:$W,I$1,0),IFERROR(VLOOKUP($B60,Schedule!$AA:$AF,I$1,0),VLOOKUP($B60,Schedule!$AH:$AM,I$1,0))))</f>
        <v>Day 1</v>
      </c>
      <c r="J60" t="str">
        <f>IFERROR(VLOOKUP($B60,Schedule!$K:$P,J$1,0),IFERROR(VLOOKUP($B60,Schedule!$R:$W,J$1,0),IFERROR(VLOOKUP($B60,Schedule!$AA:$AF,J$1,0),VLOOKUP($B60,Schedule!$AH:$AM,J$1,0))))</f>
        <v>Court 2</v>
      </c>
      <c r="K60" s="16">
        <f>IFERROR(VLOOKUP($B60,Schedule!$K:$P,K$1,0),IFERROR(VLOOKUP($B60,Schedule!$R:$W,K$1,0),IFERROR(VLOOKUP($B60,Schedule!$AA:$AF,K$1,0),VLOOKUP($B60,Schedule!$AH:$AM,K$1,0))))</f>
        <v>0.84375</v>
      </c>
      <c r="L60" s="89">
        <f t="shared" si="33"/>
        <v>0.16666666666666663</v>
      </c>
      <c r="M60" s="90"/>
      <c r="N60" s="91"/>
      <c r="O60" s="91"/>
      <c r="P60" s="91"/>
      <c r="Q60" s="92"/>
      <c r="R60" s="93"/>
      <c r="T60">
        <f t="shared" si="34"/>
        <v>0</v>
      </c>
      <c r="U60">
        <f t="shared" si="35"/>
        <v>1</v>
      </c>
      <c r="Z60" s="16"/>
    </row>
    <row r="61" spans="2:26" x14ac:dyDescent="0.25">
      <c r="B61" t="str">
        <f t="shared" ref="B61" si="61">D58&amp;C61</f>
        <v>Switzerland4</v>
      </c>
      <c r="C61">
        <v>4</v>
      </c>
      <c r="D61" s="86"/>
      <c r="E61" s="87" t="s">
        <v>18</v>
      </c>
      <c r="F61" t="str">
        <f>IFERROR(VLOOKUP($B61,Schedule!$K:$P,F$1,0),IFERROR(VLOOKUP($B61,Schedule!$R:$W,F$1,0),IFERROR(VLOOKUP($B61,Schedule!$AA:$AF,F$1,0),VLOOKUP($B61,Schedule!$AH:$AM,F$1,0))))</f>
        <v>Germany</v>
      </c>
      <c r="G61" s="88">
        <v>5</v>
      </c>
      <c r="H61" s="88" t="str">
        <f>IFERROR(VLOOKUP($B61,Schedule!$K:$P,H$1,0),IFERROR(VLOOKUP($B61,Schedule!$R:$W,H$1,0),IFERROR(VLOOKUP($B61,Schedule!$AA:$AF,H$1,0),VLOOKUP($B61,Schedule!$AH:$AM,H$1,0))))</f>
        <v>A</v>
      </c>
      <c r="I61" t="str">
        <f>IFERROR(VLOOKUP($B61,Schedule!$K:$P,I$1,0),IFERROR(VLOOKUP($B61,Schedule!$R:$W,I$1,0),IFERROR(VLOOKUP($B61,Schedule!$AA:$AF,I$1,0),VLOOKUP($B61,Schedule!$AH:$AM,I$1,0))))</f>
        <v>Day 2</v>
      </c>
      <c r="J61" t="str">
        <f>IFERROR(VLOOKUP($B61,Schedule!$K:$P,J$1,0),IFERROR(VLOOKUP($B61,Schedule!$R:$W,J$1,0),IFERROR(VLOOKUP($B61,Schedule!$AA:$AF,J$1,0),VLOOKUP($B61,Schedule!$AH:$AM,J$1,0))))</f>
        <v>Court 1</v>
      </c>
      <c r="K61" s="16">
        <f>IFERROR(VLOOKUP($B61,Schedule!$K:$P,K$1,0),IFERROR(VLOOKUP($B61,Schedule!$R:$W,K$1,0),IFERROR(VLOOKUP($B61,Schedule!$AA:$AF,K$1,0),VLOOKUP($B61,Schedule!$AH:$AM,K$1,0))))</f>
        <v>0.65625</v>
      </c>
      <c r="L61" s="89" t="str">
        <f t="shared" si="33"/>
        <v/>
      </c>
      <c r="M61" s="90"/>
      <c r="N61" s="91"/>
      <c r="O61" s="91"/>
      <c r="P61" s="91"/>
      <c r="Q61" s="92"/>
      <c r="R61" s="93"/>
      <c r="T61">
        <f t="shared" si="34"/>
        <v>0</v>
      </c>
      <c r="U61">
        <f t="shared" si="35"/>
        <v>0</v>
      </c>
      <c r="Z61" s="16"/>
    </row>
    <row r="62" spans="2:26" ht="16.5" thickBot="1" x14ac:dyDescent="0.3">
      <c r="B62" t="str">
        <f t="shared" ref="B62" si="62">D58&amp;C62</f>
        <v>Switzerland5</v>
      </c>
      <c r="C62">
        <v>5</v>
      </c>
      <c r="D62" s="94"/>
      <c r="E62" s="95" t="s">
        <v>26</v>
      </c>
      <c r="F62" s="96" t="str">
        <f>IFERROR(VLOOKUP($B62,Schedule!$K:$P,F$1,0),IFERROR(VLOOKUP($B62,Schedule!$R:$W,F$1,0),IFERROR(VLOOKUP($B62,Schedule!$AA:$AF,F$1,0),VLOOKUP($B62,Schedule!$AH:$AM,F$1,0))))</f>
        <v>United States</v>
      </c>
      <c r="G62" s="97">
        <v>2</v>
      </c>
      <c r="H62" s="97" t="str">
        <f>IFERROR(VLOOKUP($B62,Schedule!$K:$P,H$1,0),IFERROR(VLOOKUP($B62,Schedule!$R:$W,H$1,0),IFERROR(VLOOKUP($B62,Schedule!$AA:$AF,H$1,0),VLOOKUP($B62,Schedule!$AH:$AM,H$1,0))))</f>
        <v>B</v>
      </c>
      <c r="I62" s="96" t="str">
        <f>IFERROR(VLOOKUP($B62,Schedule!$K:$P,I$1,0),IFERROR(VLOOKUP($B62,Schedule!$R:$W,I$1,0),IFERROR(VLOOKUP($B62,Schedule!$AA:$AF,I$1,0),VLOOKUP($B62,Schedule!$AH:$AM,I$1,0))))</f>
        <v>Day 3</v>
      </c>
      <c r="J62" s="96" t="str">
        <f>IFERROR(VLOOKUP($B62,Schedule!$K:$P,J$1,0),IFERROR(VLOOKUP($B62,Schedule!$R:$W,J$1,0),IFERROR(VLOOKUP($B62,Schedule!$AA:$AF,J$1,0),VLOOKUP($B62,Schedule!$AH:$AM,J$1,0))))</f>
        <v>Court 1</v>
      </c>
      <c r="K62" s="98">
        <f>IFERROR(VLOOKUP($B62,Schedule!$K:$P,K$1,0),IFERROR(VLOOKUP($B62,Schedule!$R:$W,K$1,0),IFERROR(VLOOKUP($B62,Schedule!$AA:$AF,K$1,0),VLOOKUP($B62,Schedule!$AH:$AM,K$1,0))))</f>
        <v>0.51041666666666663</v>
      </c>
      <c r="L62" s="99" t="str">
        <f t="shared" si="33"/>
        <v/>
      </c>
      <c r="M62" s="100"/>
      <c r="N62" s="101"/>
      <c r="O62" s="101"/>
      <c r="P62" s="101"/>
      <c r="Q62" s="102"/>
      <c r="R62" s="103"/>
      <c r="T62">
        <f t="shared" si="34"/>
        <v>0</v>
      </c>
      <c r="U62">
        <f t="shared" si="35"/>
        <v>0</v>
      </c>
      <c r="Z62" s="16"/>
    </row>
  </sheetData>
  <conditionalFormatting sqref="E3:L62">
    <cfRule type="expression" dxfId="3" priority="5" stopIfTrue="1">
      <formula>$K3=$Y$4</formula>
    </cfRule>
    <cfRule type="expression" dxfId="2" priority="6" stopIfTrue="1">
      <formula>$K3=$Y$3</formula>
    </cfRule>
    <cfRule type="expression" dxfId="1" priority="7" stopIfTrue="1">
      <formula>$K3=$X$4</formula>
    </cfRule>
    <cfRule type="expression" dxfId="0" priority="8" stopIfTrue="1">
      <formula>$K3=$X$3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F4466261545145B2FB10F5A4F812E5" ma:contentTypeVersion="14" ma:contentTypeDescription="Opret et nyt dokument." ma:contentTypeScope="" ma:versionID="98cb8934b95f6c31f5b23446cb563b43">
  <xsd:schema xmlns:xsd="http://www.w3.org/2001/XMLSchema" xmlns:xs="http://www.w3.org/2001/XMLSchema" xmlns:p="http://schemas.microsoft.com/office/2006/metadata/properties" xmlns:ns2="65c8b48f-20b8-4a1b-9c2b-9ddb08252c8f" xmlns:ns3="c24b73c4-eb79-4323-a332-82672a19afcb" targetNamespace="http://schemas.microsoft.com/office/2006/metadata/properties" ma:root="true" ma:fieldsID="f316abd5f19837b1097bd6f9ce140240" ns2:_="" ns3:_="">
    <xsd:import namespace="65c8b48f-20b8-4a1b-9c2b-9ddb08252c8f"/>
    <xsd:import namespace="c24b73c4-eb79-4323-a332-82672a19a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8b48f-20b8-4a1b-9c2b-9ddb08252c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b73c4-eb79-4323-a332-82672a19a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3F74F0-068F-478A-A215-4744797CA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8b48f-20b8-4a1b-9c2b-9ddb08252c8f"/>
    <ds:schemaRef ds:uri="c24b73c4-eb79-4323-a332-82672a19a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96C83-1D5D-4542-816F-439348BADA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BDF24-B119-4B78-A49D-DB38430F02CD}">
  <ds:schemaRefs>
    <ds:schemaRef ds:uri="52b5292a-3313-497f-978c-bedb9fcf3bb3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19abc7f-8b3e-4f97-b9e2-f1aee33da4a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Schedule</vt:lpstr>
      <vt:lpstr>Team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 LA</cp:lastModifiedBy>
  <dcterms:created xsi:type="dcterms:W3CDTF">2022-07-25T01:51:14Z</dcterms:created>
  <dcterms:modified xsi:type="dcterms:W3CDTF">2022-10-04T13:14:46Z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0x0101006FE0F22DA721E24183343D6CF74DE052</vt:lpwstr>
  </property>
</Properties>
</file>